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5255" windowHeight="7935" firstSheet="3" activeTab="4"/>
  </bookViews>
  <sheets>
    <sheet name="Sheet1" sheetId="1" r:id="rId1"/>
    <sheet name="old data" sheetId="3" r:id="rId2"/>
    <sheet name="HOMOEOPA" sheetId="5" r:id="rId3"/>
    <sheet name="HOMOE OPD" sheetId="7" r:id="rId4"/>
    <sheet name="HOMOE IPD" sheetId="8" r:id="rId5"/>
    <sheet name="RADIOLOGY" sheetId="9" r:id="rId6"/>
    <sheet name="PATHOLOGY" sheetId="10" r:id="rId7"/>
    <sheet name="inspe.day" sheetId="11" r:id="rId8"/>
    <sheet name="bed occu" sheetId="12" r:id="rId9"/>
    <sheet name="MINOR OT" sheetId="13" r:id="rId10"/>
    <sheet name="DIET " sheetId="14" r:id="rId11"/>
    <sheet name="DISCHARGE" sheetId="15" r:id="rId12"/>
  </sheets>
  <calcPr calcId="124519"/>
</workbook>
</file>

<file path=xl/calcChain.xml><?xml version="1.0" encoding="utf-8"?>
<calcChain xmlns="http://schemas.openxmlformats.org/spreadsheetml/2006/main">
  <c r="AZ242" i="8"/>
  <c r="AZ243" s="1"/>
  <c r="AZ244" s="1"/>
  <c r="AY242"/>
  <c r="AY243" s="1"/>
  <c r="AY244" s="1"/>
  <c r="AX242"/>
  <c r="AX243" s="1"/>
  <c r="AX244" s="1"/>
  <c r="AW242"/>
  <c r="AW243" s="1"/>
  <c r="AW244" s="1"/>
  <c r="AV243"/>
  <c r="AP242"/>
  <c r="AP243" s="1"/>
  <c r="AP244" s="1"/>
  <c r="AO242"/>
  <c r="AO243" s="1"/>
  <c r="AO244" s="1"/>
  <c r="AN242"/>
  <c r="AN243" s="1"/>
  <c r="AN244" s="1"/>
  <c r="AM242"/>
  <c r="AM243" s="1"/>
  <c r="AM244" s="1"/>
  <c r="AL243"/>
  <c r="AG242"/>
  <c r="AG243" s="1"/>
  <c r="AG244" s="1"/>
  <c r="AF242"/>
  <c r="AF243" s="1"/>
  <c r="AF244" s="1"/>
  <c r="AE242"/>
  <c r="AE243" s="1"/>
  <c r="AE244" s="1"/>
  <c r="AD242"/>
  <c r="AD243" s="1"/>
  <c r="AD244" s="1"/>
  <c r="AC243"/>
  <c r="Y242"/>
  <c r="Y243" s="1"/>
  <c r="Y244" s="1"/>
  <c r="X242"/>
  <c r="X243" s="1"/>
  <c r="X244" s="1"/>
  <c r="W242"/>
  <c r="W243" s="1"/>
  <c r="W244" s="1"/>
  <c r="V242"/>
  <c r="V243" s="1"/>
  <c r="V244" s="1"/>
  <c r="U243"/>
  <c r="M243"/>
  <c r="Y234"/>
  <c r="X234"/>
  <c r="W234"/>
  <c r="V234"/>
  <c r="Y233"/>
  <c r="X233"/>
  <c r="W233"/>
  <c r="V233"/>
  <c r="AG234"/>
  <c r="AF234"/>
  <c r="AE234"/>
  <c r="AD234"/>
  <c r="AG233"/>
  <c r="AF233"/>
  <c r="AE233"/>
  <c r="AD233"/>
  <c r="AP234"/>
  <c r="AO234"/>
  <c r="AN234"/>
  <c r="AM234"/>
  <c r="AP233"/>
  <c r="AO233"/>
  <c r="AN233"/>
  <c r="AM233"/>
  <c r="AZ234"/>
  <c r="AY234"/>
  <c r="AX234"/>
  <c r="AW234"/>
  <c r="AZ233"/>
  <c r="AY233"/>
  <c r="AX233"/>
  <c r="AW233"/>
  <c r="AV234"/>
  <c r="AL234"/>
  <c r="AC234"/>
  <c r="AV233"/>
  <c r="AL233"/>
  <c r="AC233"/>
  <c r="U234"/>
  <c r="U233"/>
  <c r="Q242"/>
  <c r="Q243" s="1"/>
  <c r="Q244" s="1"/>
  <c r="P242"/>
  <c r="P243" s="1"/>
  <c r="P244" s="1"/>
  <c r="O242"/>
  <c r="O243" s="1"/>
  <c r="O244" s="1"/>
  <c r="N242"/>
  <c r="N243" s="1"/>
  <c r="N244" s="1"/>
  <c r="Q234"/>
  <c r="P234"/>
  <c r="O234"/>
  <c r="N234"/>
  <c r="M234"/>
  <c r="H287"/>
  <c r="H288" s="1"/>
  <c r="G287"/>
  <c r="G288" s="1"/>
  <c r="F287"/>
  <c r="F288" s="1"/>
  <c r="E287"/>
  <c r="E288" s="1"/>
  <c r="D287"/>
  <c r="D288" s="1"/>
  <c r="AZ245" i="7"/>
  <c r="AZ246" s="1"/>
  <c r="AZ247" s="1"/>
  <c r="AY245"/>
  <c r="AY246" s="1"/>
  <c r="AY247" s="1"/>
  <c r="AX245"/>
  <c r="AX246" s="1"/>
  <c r="AX247" s="1"/>
  <c r="AW245"/>
  <c r="AW246" s="1"/>
  <c r="AW247" s="1"/>
  <c r="AV246"/>
  <c r="AP245"/>
  <c r="AP246" s="1"/>
  <c r="AP247" s="1"/>
  <c r="AO245"/>
  <c r="AO246" s="1"/>
  <c r="AO247" s="1"/>
  <c r="AN245"/>
  <c r="AN246" s="1"/>
  <c r="AN247" s="1"/>
  <c r="AM245"/>
  <c r="AM246" s="1"/>
  <c r="AM247" s="1"/>
  <c r="AL246"/>
  <c r="AG245"/>
  <c r="AG246" s="1"/>
  <c r="AG247" s="1"/>
  <c r="AF245"/>
  <c r="AF246" s="1"/>
  <c r="AF247" s="1"/>
  <c r="AE245"/>
  <c r="AE246" s="1"/>
  <c r="AE247" s="1"/>
  <c r="AD245"/>
  <c r="AD246" s="1"/>
  <c r="AD247" s="1"/>
  <c r="AC246"/>
  <c r="Y245"/>
  <c r="Y246" s="1"/>
  <c r="Y247" s="1"/>
  <c r="X245"/>
  <c r="X246" s="1"/>
  <c r="X247" s="1"/>
  <c r="W245"/>
  <c r="W246" s="1"/>
  <c r="W247" s="1"/>
  <c r="V245"/>
  <c r="V246" s="1"/>
  <c r="V247" s="1"/>
  <c r="U246"/>
  <c r="Y237"/>
  <c r="X237"/>
  <c r="W237"/>
  <c r="V237"/>
  <c r="Y236"/>
  <c r="X236"/>
  <c r="W236"/>
  <c r="V236"/>
  <c r="AG237"/>
  <c r="AF237"/>
  <c r="AE237"/>
  <c r="AD237"/>
  <c r="AG236"/>
  <c r="AF236"/>
  <c r="AE236"/>
  <c r="AD236"/>
  <c r="AP237"/>
  <c r="AO237"/>
  <c r="AN237"/>
  <c r="AM237"/>
  <c r="AP236"/>
  <c r="AO236"/>
  <c r="AN236"/>
  <c r="AM236"/>
  <c r="AZ237"/>
  <c r="AY237"/>
  <c r="AX237"/>
  <c r="AW237"/>
  <c r="AZ236"/>
  <c r="AY236"/>
  <c r="AX236"/>
  <c r="AW236"/>
  <c r="AV237"/>
  <c r="AL237"/>
  <c r="AC237"/>
  <c r="AV236"/>
  <c r="AL236"/>
  <c r="AC236"/>
  <c r="U237"/>
  <c r="U236"/>
  <c r="Q245"/>
  <c r="Q246" s="1"/>
  <c r="Q247" s="1"/>
  <c r="P245"/>
  <c r="P246" s="1"/>
  <c r="P247" s="1"/>
  <c r="O245"/>
  <c r="O246" s="1"/>
  <c r="O247" s="1"/>
  <c r="N245"/>
  <c r="N246" s="1"/>
  <c r="N247" s="1"/>
  <c r="M246"/>
  <c r="Q237"/>
  <c r="P237"/>
  <c r="O237"/>
  <c r="N237"/>
  <c r="M237"/>
  <c r="Q233" i="8"/>
  <c r="P233"/>
  <c r="O233"/>
  <c r="N233"/>
  <c r="M233"/>
  <c r="M232"/>
  <c r="Q63" i="9"/>
  <c r="Q64" s="1"/>
  <c r="O63"/>
  <c r="O64" s="1"/>
  <c r="M63"/>
  <c r="M64" s="1"/>
  <c r="Q62"/>
  <c r="P62"/>
  <c r="P63" s="1"/>
  <c r="P64" s="1"/>
  <c r="O62"/>
  <c r="N62"/>
  <c r="N63" s="1"/>
  <c r="N64" s="1"/>
  <c r="M62"/>
  <c r="L63"/>
  <c r="Q54"/>
  <c r="P54"/>
  <c r="O54"/>
  <c r="N54"/>
  <c r="M54"/>
  <c r="L54"/>
  <c r="I64" i="10"/>
  <c r="I65" s="1"/>
  <c r="I63"/>
  <c r="H64"/>
  <c r="I55"/>
  <c r="H55"/>
  <c r="H56" i="12"/>
  <c r="G55"/>
  <c r="G46"/>
  <c r="G45"/>
  <c r="C38"/>
  <c r="H55" i="13"/>
  <c r="H46"/>
  <c r="M57" i="15"/>
  <c r="K56"/>
  <c r="K57" s="1"/>
  <c r="M55"/>
  <c r="L55"/>
  <c r="L56" s="1"/>
  <c r="L57" s="1"/>
  <c r="K55"/>
  <c r="J57"/>
  <c r="J56"/>
  <c r="L47"/>
  <c r="K47"/>
  <c r="J47"/>
  <c r="L46"/>
  <c r="K46"/>
  <c r="J46"/>
  <c r="E39"/>
  <c r="D39"/>
  <c r="C39"/>
  <c r="B39"/>
  <c r="E96"/>
  <c r="E97" s="1"/>
  <c r="D96"/>
  <c r="D97" s="1"/>
  <c r="C96"/>
  <c r="C97" s="1"/>
  <c r="A66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C79" i="12"/>
  <c r="C78"/>
  <c r="A75"/>
  <c r="A76"/>
  <c r="A77" s="1"/>
  <c r="A49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48"/>
  <c r="H290" i="7"/>
  <c r="H291" s="1"/>
  <c r="G290"/>
  <c r="G291" s="1"/>
  <c r="F290"/>
  <c r="F291" s="1"/>
  <c r="E290"/>
  <c r="E291" s="1"/>
  <c r="D290"/>
  <c r="D291" s="1"/>
  <c r="A68" i="13"/>
  <c r="A69" s="1"/>
  <c r="C70"/>
  <c r="C71" s="1"/>
  <c r="A40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D99" i="10"/>
  <c r="D100" s="1"/>
  <c r="C99"/>
  <c r="C100" s="1"/>
  <c r="A70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69"/>
  <c r="H123" i="9"/>
  <c r="H124" s="1"/>
  <c r="G123"/>
  <c r="G124" s="1"/>
  <c r="F123"/>
  <c r="F124" s="1"/>
  <c r="E123"/>
  <c r="E124" s="1"/>
  <c r="D123"/>
  <c r="D124" s="1"/>
  <c r="C123"/>
  <c r="C124" s="1"/>
  <c r="A93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H45" i="13"/>
  <c r="C34"/>
  <c r="C33"/>
  <c r="Q53" i="9"/>
  <c r="P53"/>
  <c r="O53"/>
  <c r="M53"/>
  <c r="L53"/>
  <c r="G82"/>
  <c r="F82"/>
  <c r="H81"/>
  <c r="H82" s="1"/>
  <c r="G81"/>
  <c r="F81"/>
  <c r="E81"/>
  <c r="E82" s="1"/>
  <c r="D81"/>
  <c r="D82" s="1"/>
  <c r="C82"/>
  <c r="C81"/>
  <c r="I54" i="10"/>
  <c r="D57"/>
  <c r="D58" s="1"/>
  <c r="C57"/>
  <c r="C58" s="1"/>
  <c r="Q236" i="7"/>
  <c r="P236"/>
  <c r="O236"/>
  <c r="N236"/>
  <c r="M236"/>
  <c r="A8" i="15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8" i="12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K11" i="15"/>
  <c r="K10"/>
  <c r="K9"/>
  <c r="K8"/>
  <c r="K7"/>
  <c r="J55"/>
  <c r="K45"/>
  <c r="K44"/>
  <c r="K43"/>
  <c r="J33"/>
  <c r="J34" s="1"/>
  <c r="J35" s="1"/>
  <c r="K32"/>
  <c r="K31"/>
  <c r="K30"/>
  <c r="K29"/>
  <c r="K28"/>
  <c r="K27"/>
  <c r="K26"/>
  <c r="K25"/>
  <c r="K24"/>
  <c r="K23"/>
  <c r="K22"/>
  <c r="K21"/>
  <c r="K33" s="1"/>
  <c r="K34" s="1"/>
  <c r="K35" s="1"/>
  <c r="J13"/>
  <c r="J14" s="1"/>
  <c r="J12"/>
  <c r="M54"/>
  <c r="M53"/>
  <c r="M52"/>
  <c r="M51"/>
  <c r="M50"/>
  <c r="M49"/>
  <c r="M48"/>
  <c r="H48"/>
  <c r="H49" s="1"/>
  <c r="H50" s="1"/>
  <c r="H51" s="1"/>
  <c r="H52" s="1"/>
  <c r="H53" s="1"/>
  <c r="H54" s="1"/>
  <c r="M47"/>
  <c r="M46"/>
  <c r="L45"/>
  <c r="M45" s="1"/>
  <c r="L44"/>
  <c r="M44" s="1"/>
  <c r="L43"/>
  <c r="M43" s="1"/>
  <c r="M32"/>
  <c r="L32"/>
  <c r="M31"/>
  <c r="L31"/>
  <c r="M30"/>
  <c r="L30"/>
  <c r="L29"/>
  <c r="M29" s="1"/>
  <c r="L28"/>
  <c r="M28" s="1"/>
  <c r="M27"/>
  <c r="L27"/>
  <c r="L26"/>
  <c r="H26"/>
  <c r="H27" s="1"/>
  <c r="H28" s="1"/>
  <c r="H29" s="1"/>
  <c r="H30" s="1"/>
  <c r="H31" s="1"/>
  <c r="H32" s="1"/>
  <c r="M25"/>
  <c r="M24"/>
  <c r="L22"/>
  <c r="L21"/>
  <c r="M21" s="1"/>
  <c r="L11"/>
  <c r="M11" s="1"/>
  <c r="L10"/>
  <c r="M10" s="1"/>
  <c r="L9"/>
  <c r="M9" s="1"/>
  <c r="L8"/>
  <c r="M8" s="1"/>
  <c r="M7"/>
  <c r="L7"/>
  <c r="A11" i="14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10"/>
  <c r="A9"/>
  <c r="A6" i="13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5"/>
  <c r="A4"/>
  <c r="A31" i="10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30"/>
  <c r="A29"/>
  <c r="A28"/>
  <c r="A52" i="9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51"/>
  <c r="H22" i="14"/>
  <c r="H34"/>
  <c r="H35" s="1"/>
  <c r="H36" s="1"/>
  <c r="H56"/>
  <c r="H57" s="1"/>
  <c r="H58" s="1"/>
  <c r="F49"/>
  <c r="F50" s="1"/>
  <c r="F51" s="1"/>
  <c r="F52" s="1"/>
  <c r="F53" s="1"/>
  <c r="F54" s="1"/>
  <c r="F55" s="1"/>
  <c r="F29"/>
  <c r="F30" s="1"/>
  <c r="F31" s="1"/>
  <c r="F32" s="1"/>
  <c r="F33" s="1"/>
  <c r="F28"/>
  <c r="F27"/>
  <c r="H13"/>
  <c r="H14" s="1"/>
  <c r="H15" s="1"/>
  <c r="H6" i="13"/>
  <c r="F47"/>
  <c r="F48" s="1"/>
  <c r="F49" s="1"/>
  <c r="F50" s="1"/>
  <c r="F51" s="1"/>
  <c r="F52" s="1"/>
  <c r="F53" s="1"/>
  <c r="F25"/>
  <c r="F26" s="1"/>
  <c r="F27" s="1"/>
  <c r="F28" s="1"/>
  <c r="F29" s="1"/>
  <c r="F30" s="1"/>
  <c r="F31" s="1"/>
  <c r="G10" i="12"/>
  <c r="H10" s="1"/>
  <c r="G7"/>
  <c r="H7" s="1"/>
  <c r="G6"/>
  <c r="G44"/>
  <c r="H53"/>
  <c r="H52"/>
  <c r="H51"/>
  <c r="H50"/>
  <c r="H49"/>
  <c r="H48"/>
  <c r="H47"/>
  <c r="H46"/>
  <c r="H45"/>
  <c r="H44"/>
  <c r="H29"/>
  <c r="H26"/>
  <c r="H24"/>
  <c r="H23"/>
  <c r="H20"/>
  <c r="H9"/>
  <c r="H6"/>
  <c r="H11" s="1"/>
  <c r="H13" s="1"/>
  <c r="E47"/>
  <c r="E48" s="1"/>
  <c r="E49" s="1"/>
  <c r="E50" s="1"/>
  <c r="E51" s="1"/>
  <c r="E52" s="1"/>
  <c r="E53" s="1"/>
  <c r="G43"/>
  <c r="H43" s="1"/>
  <c r="G42"/>
  <c r="H42" s="1"/>
  <c r="G31"/>
  <c r="H31" s="1"/>
  <c r="G30"/>
  <c r="H30" s="1"/>
  <c r="G29"/>
  <c r="G28"/>
  <c r="H28" s="1"/>
  <c r="G27"/>
  <c r="H27" s="1"/>
  <c r="G26"/>
  <c r="G25"/>
  <c r="G32" s="1"/>
  <c r="G33" s="1"/>
  <c r="G34" s="1"/>
  <c r="E25"/>
  <c r="E26" s="1"/>
  <c r="E27" s="1"/>
  <c r="E28" s="1"/>
  <c r="E29" s="1"/>
  <c r="E30" s="1"/>
  <c r="E31" s="1"/>
  <c r="G21"/>
  <c r="H21" s="1"/>
  <c r="G20"/>
  <c r="G9"/>
  <c r="G8"/>
  <c r="H8" s="1"/>
  <c r="P78" i="7"/>
  <c r="P77"/>
  <c r="P87"/>
  <c r="N87"/>
  <c r="P86"/>
  <c r="N86"/>
  <c r="P85"/>
  <c r="N85"/>
  <c r="P84"/>
  <c r="N84"/>
  <c r="P83"/>
  <c r="N83"/>
  <c r="P76"/>
  <c r="N76"/>
  <c r="P82"/>
  <c r="N82"/>
  <c r="P81"/>
  <c r="N81"/>
  <c r="N78"/>
  <c r="N77"/>
  <c r="U242" i="8"/>
  <c r="U244" s="1"/>
  <c r="AC242"/>
  <c r="AC244" s="1"/>
  <c r="AL242"/>
  <c r="AL244" s="1"/>
  <c r="AV242"/>
  <c r="AV244" s="1"/>
  <c r="AZ232"/>
  <c r="AY232"/>
  <c r="AX232"/>
  <c r="AW232"/>
  <c r="AZ231"/>
  <c r="AY231"/>
  <c r="AX231"/>
  <c r="AW231"/>
  <c r="AZ230"/>
  <c r="AY230"/>
  <c r="AX230"/>
  <c r="AW230"/>
  <c r="AP232"/>
  <c r="AO232"/>
  <c r="AN232"/>
  <c r="AM232"/>
  <c r="AP231"/>
  <c r="AO231"/>
  <c r="AN231"/>
  <c r="AM231"/>
  <c r="AP230"/>
  <c r="AO230"/>
  <c r="AN230"/>
  <c r="AM230"/>
  <c r="AG232"/>
  <c r="AF232"/>
  <c r="AE232"/>
  <c r="AD232"/>
  <c r="AG231"/>
  <c r="AF231"/>
  <c r="AE231"/>
  <c r="AD231"/>
  <c r="AG230"/>
  <c r="AF230"/>
  <c r="AE230"/>
  <c r="AD230"/>
  <c r="Y232"/>
  <c r="X232"/>
  <c r="W232"/>
  <c r="V232"/>
  <c r="Y231"/>
  <c r="X231"/>
  <c r="W231"/>
  <c r="V231"/>
  <c r="Y230"/>
  <c r="X230"/>
  <c r="W230"/>
  <c r="V230"/>
  <c r="AV232"/>
  <c r="AL232"/>
  <c r="AC232"/>
  <c r="AV231"/>
  <c r="AL231"/>
  <c r="AC231"/>
  <c r="AV230"/>
  <c r="AL230"/>
  <c r="AC230"/>
  <c r="U232"/>
  <c r="U231"/>
  <c r="U230"/>
  <c r="Q232"/>
  <c r="P232"/>
  <c r="O232"/>
  <c r="N232"/>
  <c r="Q231"/>
  <c r="P231"/>
  <c r="O231"/>
  <c r="N231"/>
  <c r="Q230"/>
  <c r="P230"/>
  <c r="O230"/>
  <c r="N230"/>
  <c r="AZ235" i="7"/>
  <c r="AY235"/>
  <c r="AX235"/>
  <c r="AW235"/>
  <c r="AZ234"/>
  <c r="AY234"/>
  <c r="AX234"/>
  <c r="AW234"/>
  <c r="AZ233"/>
  <c r="AY233"/>
  <c r="AX233"/>
  <c r="AW233"/>
  <c r="AP235"/>
  <c r="AO235"/>
  <c r="AN235"/>
  <c r="AM235"/>
  <c r="AP234"/>
  <c r="AO234"/>
  <c r="AN234"/>
  <c r="AM234"/>
  <c r="AP233"/>
  <c r="AO233"/>
  <c r="AN233"/>
  <c r="AM233"/>
  <c r="AG235"/>
  <c r="AF235"/>
  <c r="AE235"/>
  <c r="AD235"/>
  <c r="AG234"/>
  <c r="AF234"/>
  <c r="AE234"/>
  <c r="AD234"/>
  <c r="AG233"/>
  <c r="AF233"/>
  <c r="AE233"/>
  <c r="AD233"/>
  <c r="Y235"/>
  <c r="X235"/>
  <c r="W235"/>
  <c r="V235"/>
  <c r="Y234"/>
  <c r="X234"/>
  <c r="W234"/>
  <c r="V234"/>
  <c r="Y233"/>
  <c r="X233"/>
  <c r="W233"/>
  <c r="V233"/>
  <c r="AV235"/>
  <c r="AL235"/>
  <c r="AC235"/>
  <c r="AV234"/>
  <c r="AL234"/>
  <c r="AC234"/>
  <c r="AV233"/>
  <c r="AL233"/>
  <c r="AC233"/>
  <c r="U235"/>
  <c r="U234"/>
  <c r="U233"/>
  <c r="K11" i="11"/>
  <c r="J11"/>
  <c r="I178" i="8"/>
  <c r="D10" i="11"/>
  <c r="AT235" i="8"/>
  <c r="AT236" s="1"/>
  <c r="AT237" s="1"/>
  <c r="AT238" s="1"/>
  <c r="AT239" s="1"/>
  <c r="AT240" s="1"/>
  <c r="AT241" s="1"/>
  <c r="AJ235"/>
  <c r="AJ236" s="1"/>
  <c r="AJ237" s="1"/>
  <c r="AJ238" s="1"/>
  <c r="AJ239" s="1"/>
  <c r="AJ240" s="1"/>
  <c r="AJ241" s="1"/>
  <c r="AA235"/>
  <c r="AA236" s="1"/>
  <c r="AA237" s="1"/>
  <c r="AA238" s="1"/>
  <c r="AA239" s="1"/>
  <c r="AA240" s="1"/>
  <c r="AA241" s="1"/>
  <c r="S235"/>
  <c r="S236" s="1"/>
  <c r="S237" s="1"/>
  <c r="S238" s="1"/>
  <c r="S239" s="1"/>
  <c r="S240" s="1"/>
  <c r="S241" s="1"/>
  <c r="K235"/>
  <c r="K236" s="1"/>
  <c r="K237" s="1"/>
  <c r="K238" s="1"/>
  <c r="K239" s="1"/>
  <c r="K240" s="1"/>
  <c r="K241" s="1"/>
  <c r="Q85"/>
  <c r="Q86" s="1"/>
  <c r="Q87" s="1"/>
  <c r="P85"/>
  <c r="P86" s="1"/>
  <c r="P87" s="1"/>
  <c r="O85"/>
  <c r="O86" s="1"/>
  <c r="O87" s="1"/>
  <c r="N85"/>
  <c r="N86" s="1"/>
  <c r="N87" s="1"/>
  <c r="M87"/>
  <c r="M86"/>
  <c r="M85"/>
  <c r="AV73"/>
  <c r="AZ84"/>
  <c r="AY84"/>
  <c r="AX84"/>
  <c r="AW84"/>
  <c r="AZ83"/>
  <c r="AY83"/>
  <c r="AX83"/>
  <c r="AW83"/>
  <c r="AZ82"/>
  <c r="AY82"/>
  <c r="AX82"/>
  <c r="AW82"/>
  <c r="AZ81"/>
  <c r="AY81"/>
  <c r="AX81"/>
  <c r="AW81"/>
  <c r="AZ80"/>
  <c r="AY80"/>
  <c r="AX80"/>
  <c r="AW80"/>
  <c r="AZ79"/>
  <c r="AY79"/>
  <c r="AX79"/>
  <c r="AW79"/>
  <c r="AZ78"/>
  <c r="AY78"/>
  <c r="AX78"/>
  <c r="AW78"/>
  <c r="AZ77"/>
  <c r="AY77"/>
  <c r="AX77"/>
  <c r="AW77"/>
  <c r="AZ76"/>
  <c r="AY76"/>
  <c r="AX76"/>
  <c r="AW76"/>
  <c r="AZ75"/>
  <c r="AY75"/>
  <c r="AX75"/>
  <c r="AW75"/>
  <c r="AZ74"/>
  <c r="AY74"/>
  <c r="AX74"/>
  <c r="AW74"/>
  <c r="AZ73"/>
  <c r="AY73"/>
  <c r="AX73"/>
  <c r="AW73"/>
  <c r="AP84"/>
  <c r="AO84"/>
  <c r="AN84"/>
  <c r="AM84"/>
  <c r="AP83"/>
  <c r="AO83"/>
  <c r="AN83"/>
  <c r="AM83"/>
  <c r="AP82"/>
  <c r="AO82"/>
  <c r="AN82"/>
  <c r="AM82"/>
  <c r="AP81"/>
  <c r="AO81"/>
  <c r="AN81"/>
  <c r="AM81"/>
  <c r="AP80"/>
  <c r="AO80"/>
  <c r="AN80"/>
  <c r="AM80"/>
  <c r="AP79"/>
  <c r="AO79"/>
  <c r="AN79"/>
  <c r="AM79"/>
  <c r="AP78"/>
  <c r="AO78"/>
  <c r="AN78"/>
  <c r="AM78"/>
  <c r="AP77"/>
  <c r="AO77"/>
  <c r="AN77"/>
  <c r="AM77"/>
  <c r="AP76"/>
  <c r="AO76"/>
  <c r="AN76"/>
  <c r="AM76"/>
  <c r="AP75"/>
  <c r="AO75"/>
  <c r="AN75"/>
  <c r="AM75"/>
  <c r="AP74"/>
  <c r="AO74"/>
  <c r="AN74"/>
  <c r="AM74"/>
  <c r="AP73"/>
  <c r="AO73"/>
  <c r="AN73"/>
  <c r="AM73"/>
  <c r="AG84"/>
  <c r="AF84"/>
  <c r="AE84"/>
  <c r="AD84"/>
  <c r="AG83"/>
  <c r="AF83"/>
  <c r="AE83"/>
  <c r="AD83"/>
  <c r="AG82"/>
  <c r="AF82"/>
  <c r="AE82"/>
  <c r="AD82"/>
  <c r="AG81"/>
  <c r="AF81"/>
  <c r="AE81"/>
  <c r="AD81"/>
  <c r="AG80"/>
  <c r="AF80"/>
  <c r="AE80"/>
  <c r="AD80"/>
  <c r="AG79"/>
  <c r="AF79"/>
  <c r="AE79"/>
  <c r="AD79"/>
  <c r="AG78"/>
  <c r="AF78"/>
  <c r="AE78"/>
  <c r="AD78"/>
  <c r="AG77"/>
  <c r="AF77"/>
  <c r="AE77"/>
  <c r="AD77"/>
  <c r="AG76"/>
  <c r="AF76"/>
  <c r="AE76"/>
  <c r="AD76"/>
  <c r="AG75"/>
  <c r="AF75"/>
  <c r="AE75"/>
  <c r="AD75"/>
  <c r="AG74"/>
  <c r="AF74"/>
  <c r="AE74"/>
  <c r="AD74"/>
  <c r="AG73"/>
  <c r="AF73"/>
  <c r="AF85" s="1"/>
  <c r="AF86" s="1"/>
  <c r="AF87" s="1"/>
  <c r="AE73"/>
  <c r="AD73"/>
  <c r="AD85" s="1"/>
  <c r="AD86" s="1"/>
  <c r="AD87" s="1"/>
  <c r="Y84"/>
  <c r="X84"/>
  <c r="W84"/>
  <c r="V84"/>
  <c r="Y83"/>
  <c r="X83"/>
  <c r="W83"/>
  <c r="V83"/>
  <c r="Y82"/>
  <c r="X82"/>
  <c r="W82"/>
  <c r="V82"/>
  <c r="Y81"/>
  <c r="X81"/>
  <c r="W81"/>
  <c r="V81"/>
  <c r="Y80"/>
  <c r="X80"/>
  <c r="W80"/>
  <c r="V80"/>
  <c r="Y79"/>
  <c r="X79"/>
  <c r="W79"/>
  <c r="V79"/>
  <c r="Y78"/>
  <c r="X78"/>
  <c r="W78"/>
  <c r="V78"/>
  <c r="Y77"/>
  <c r="X77"/>
  <c r="W77"/>
  <c r="V77"/>
  <c r="Y76"/>
  <c r="X76"/>
  <c r="W76"/>
  <c r="V76"/>
  <c r="Y75"/>
  <c r="X75"/>
  <c r="W75"/>
  <c r="V75"/>
  <c r="Y74"/>
  <c r="X74"/>
  <c r="W74"/>
  <c r="V74"/>
  <c r="Y73"/>
  <c r="X73"/>
  <c r="X85" s="1"/>
  <c r="X86" s="1"/>
  <c r="X87" s="1"/>
  <c r="W73"/>
  <c r="V73"/>
  <c r="V85" s="1"/>
  <c r="V86" s="1"/>
  <c r="V87" s="1"/>
  <c r="AV84"/>
  <c r="AL84"/>
  <c r="AC84"/>
  <c r="AV83"/>
  <c r="AL83"/>
  <c r="AC83"/>
  <c r="AV82"/>
  <c r="AL82"/>
  <c r="AC82"/>
  <c r="AV81"/>
  <c r="AL81"/>
  <c r="AC81"/>
  <c r="AV80"/>
  <c r="AL80"/>
  <c r="AC80"/>
  <c r="AV79"/>
  <c r="AL79"/>
  <c r="AC79"/>
  <c r="AV78"/>
  <c r="AL78"/>
  <c r="AC78"/>
  <c r="AV77"/>
  <c r="AL77"/>
  <c r="AC77"/>
  <c r="AV76"/>
  <c r="AL76"/>
  <c r="AC76"/>
  <c r="AC85" s="1"/>
  <c r="AC86" s="1"/>
  <c r="AC87" s="1"/>
  <c r="AV75"/>
  <c r="AL75"/>
  <c r="AC75"/>
  <c r="AV74"/>
  <c r="AL74"/>
  <c r="AC74"/>
  <c r="AL73"/>
  <c r="AC73"/>
  <c r="U84"/>
  <c r="U83"/>
  <c r="U82"/>
  <c r="U81"/>
  <c r="U80"/>
  <c r="U79"/>
  <c r="U78"/>
  <c r="U77"/>
  <c r="U76"/>
  <c r="U75"/>
  <c r="U74"/>
  <c r="U73"/>
  <c r="E22"/>
  <c r="E21"/>
  <c r="E20"/>
  <c r="E19"/>
  <c r="E9"/>
  <c r="E8"/>
  <c r="E7"/>
  <c r="E6"/>
  <c r="G9"/>
  <c r="G8"/>
  <c r="G7"/>
  <c r="H6"/>
  <c r="H8"/>
  <c r="AP6" s="1"/>
  <c r="G6"/>
  <c r="AM6"/>
  <c r="H20"/>
  <c r="H19"/>
  <c r="H22"/>
  <c r="AY7"/>
  <c r="AY11" s="1"/>
  <c r="AY12" s="1"/>
  <c r="AY13" s="1"/>
  <c r="H21"/>
  <c r="Y7"/>
  <c r="G19"/>
  <c r="AM7"/>
  <c r="H35"/>
  <c r="H63"/>
  <c r="H49"/>
  <c r="Q84"/>
  <c r="P84"/>
  <c r="O84"/>
  <c r="N84"/>
  <c r="Q83"/>
  <c r="P83"/>
  <c r="O83"/>
  <c r="N83"/>
  <c r="Q82"/>
  <c r="P82"/>
  <c r="O82"/>
  <c r="N82"/>
  <c r="Q81"/>
  <c r="P81"/>
  <c r="O81"/>
  <c r="N81"/>
  <c r="Q80"/>
  <c r="P80"/>
  <c r="O80"/>
  <c r="N80"/>
  <c r="Q79"/>
  <c r="P79"/>
  <c r="O79"/>
  <c r="N79"/>
  <c r="Q78"/>
  <c r="P78"/>
  <c r="O78"/>
  <c r="N78"/>
  <c r="Q77"/>
  <c r="P77"/>
  <c r="O77"/>
  <c r="N77"/>
  <c r="Q76"/>
  <c r="P76"/>
  <c r="O76"/>
  <c r="N76"/>
  <c r="Q75"/>
  <c r="P75"/>
  <c r="O75"/>
  <c r="N75"/>
  <c r="Q74"/>
  <c r="P74"/>
  <c r="O74"/>
  <c r="N74"/>
  <c r="Q73"/>
  <c r="P73"/>
  <c r="O73"/>
  <c r="N73"/>
  <c r="M84"/>
  <c r="M83"/>
  <c r="M82"/>
  <c r="M81"/>
  <c r="M80"/>
  <c r="M79"/>
  <c r="M78"/>
  <c r="M77"/>
  <c r="M76"/>
  <c r="M75"/>
  <c r="M74"/>
  <c r="M73"/>
  <c r="AT78"/>
  <c r="AT79" s="1"/>
  <c r="AT80" s="1"/>
  <c r="AT81" s="1"/>
  <c r="AT82" s="1"/>
  <c r="AT83" s="1"/>
  <c r="AT84" s="1"/>
  <c r="AJ78"/>
  <c r="AJ79" s="1"/>
  <c r="AJ80" s="1"/>
  <c r="AJ81" s="1"/>
  <c r="AJ82" s="1"/>
  <c r="AJ83" s="1"/>
  <c r="AJ84" s="1"/>
  <c r="AA78"/>
  <c r="AA79" s="1"/>
  <c r="AA80" s="1"/>
  <c r="AA81" s="1"/>
  <c r="AA82" s="1"/>
  <c r="AA83" s="1"/>
  <c r="AA84" s="1"/>
  <c r="S78"/>
  <c r="S79" s="1"/>
  <c r="S80" s="1"/>
  <c r="S81" s="1"/>
  <c r="S82" s="1"/>
  <c r="S83" s="1"/>
  <c r="S84" s="1"/>
  <c r="K78"/>
  <c r="K79" s="1"/>
  <c r="K80" s="1"/>
  <c r="K81" s="1"/>
  <c r="K82" s="1"/>
  <c r="K83" s="1"/>
  <c r="K84" s="1"/>
  <c r="AZ85"/>
  <c r="AZ86" s="1"/>
  <c r="AZ87" s="1"/>
  <c r="AY85"/>
  <c r="AY86" s="1"/>
  <c r="AY87" s="1"/>
  <c r="AX85"/>
  <c r="AX86" s="1"/>
  <c r="AX87" s="1"/>
  <c r="AW85"/>
  <c r="AW86" s="1"/>
  <c r="AW87" s="1"/>
  <c r="AV85"/>
  <c r="AV86" s="1"/>
  <c r="AV87" s="1"/>
  <c r="AP85"/>
  <c r="AP86" s="1"/>
  <c r="AP87" s="1"/>
  <c r="AO85"/>
  <c r="AO86" s="1"/>
  <c r="AO87" s="1"/>
  <c r="AN85"/>
  <c r="AN86" s="1"/>
  <c r="AN87" s="1"/>
  <c r="AM85"/>
  <c r="AM86" s="1"/>
  <c r="AM87" s="1"/>
  <c r="AL85"/>
  <c r="AL86" s="1"/>
  <c r="AL87" s="1"/>
  <c r="AG85"/>
  <c r="AG86" s="1"/>
  <c r="AG87" s="1"/>
  <c r="AE85"/>
  <c r="AE86" s="1"/>
  <c r="AE87" s="1"/>
  <c r="Y85"/>
  <c r="Y86" s="1"/>
  <c r="Y87" s="1"/>
  <c r="W85"/>
  <c r="W86" s="1"/>
  <c r="W87" s="1"/>
  <c r="U85"/>
  <c r="U86" s="1"/>
  <c r="U87" s="1"/>
  <c r="AX11"/>
  <c r="AX12" s="1"/>
  <c r="AX13" s="1"/>
  <c r="AN11"/>
  <c r="AN12" s="1"/>
  <c r="AN13" s="1"/>
  <c r="AE11"/>
  <c r="AE12" s="1"/>
  <c r="AE13" s="1"/>
  <c r="W11"/>
  <c r="W12" s="1"/>
  <c r="W13" s="1"/>
  <c r="O11"/>
  <c r="O12" s="1"/>
  <c r="O13" s="1"/>
  <c r="AZ10"/>
  <c r="AY10"/>
  <c r="AX10"/>
  <c r="AZ9"/>
  <c r="AY9"/>
  <c r="AX9"/>
  <c r="AZ8"/>
  <c r="AY8"/>
  <c r="AX8"/>
  <c r="AZ7"/>
  <c r="AX7"/>
  <c r="AW7"/>
  <c r="AZ6"/>
  <c r="AY6"/>
  <c r="AX6"/>
  <c r="AW6"/>
  <c r="AN10"/>
  <c r="AN9"/>
  <c r="AN8"/>
  <c r="AP7"/>
  <c r="AO7"/>
  <c r="AN7"/>
  <c r="AO6"/>
  <c r="AN6"/>
  <c r="AE10"/>
  <c r="AE9"/>
  <c r="AE8"/>
  <c r="AG7"/>
  <c r="AF7"/>
  <c r="AE7"/>
  <c r="AD7"/>
  <c r="AG6"/>
  <c r="AF6"/>
  <c r="AE6"/>
  <c r="AD6"/>
  <c r="W10"/>
  <c r="W9"/>
  <c r="W8"/>
  <c r="X7"/>
  <c r="W7"/>
  <c r="V7"/>
  <c r="Y6"/>
  <c r="X6"/>
  <c r="W6"/>
  <c r="V6"/>
  <c r="AV10"/>
  <c r="AL10"/>
  <c r="AC10"/>
  <c r="AV9"/>
  <c r="AL9"/>
  <c r="AC9"/>
  <c r="AV8"/>
  <c r="AL8"/>
  <c r="AC8"/>
  <c r="AV7"/>
  <c r="AL7"/>
  <c r="AC7"/>
  <c r="F52" i="10"/>
  <c r="F53" s="1"/>
  <c r="F54" s="1"/>
  <c r="F55" s="1"/>
  <c r="F56" s="1"/>
  <c r="F57" s="1"/>
  <c r="F58" s="1"/>
  <c r="F59" s="1"/>
  <c r="F60" s="1"/>
  <c r="F61" s="1"/>
  <c r="F62" s="1"/>
  <c r="I39"/>
  <c r="I40" s="1"/>
  <c r="I41" s="1"/>
  <c r="H39"/>
  <c r="H40" s="1"/>
  <c r="H41" s="1"/>
  <c r="F29"/>
  <c r="F30" s="1"/>
  <c r="F31" s="1"/>
  <c r="F32" s="1"/>
  <c r="F33" s="1"/>
  <c r="F34" s="1"/>
  <c r="F35" s="1"/>
  <c r="F36" s="1"/>
  <c r="F37" s="1"/>
  <c r="F38" s="1"/>
  <c r="F28"/>
  <c r="I15"/>
  <c r="I16" s="1"/>
  <c r="I17" s="1"/>
  <c r="H15"/>
  <c r="H16" s="1"/>
  <c r="H17" s="1"/>
  <c r="F9"/>
  <c r="F10" s="1"/>
  <c r="F11" s="1"/>
  <c r="F12" s="1"/>
  <c r="F13" s="1"/>
  <c r="U10" i="8"/>
  <c r="U9"/>
  <c r="U8"/>
  <c r="U7"/>
  <c r="U6"/>
  <c r="U11" s="1"/>
  <c r="U12" s="1"/>
  <c r="U13" s="1"/>
  <c r="AV6"/>
  <c r="AL6"/>
  <c r="AC6"/>
  <c r="O10"/>
  <c r="O9"/>
  <c r="O8"/>
  <c r="O7"/>
  <c r="O6"/>
  <c r="AT238" i="7"/>
  <c r="AT239" s="1"/>
  <c r="AT240" s="1"/>
  <c r="AT241" s="1"/>
  <c r="AT242" s="1"/>
  <c r="AT243" s="1"/>
  <c r="AT244" s="1"/>
  <c r="AV245"/>
  <c r="AJ238"/>
  <c r="AJ239" s="1"/>
  <c r="AJ240" s="1"/>
  <c r="AJ241" s="1"/>
  <c r="AJ242" s="1"/>
  <c r="AJ243" s="1"/>
  <c r="AJ244" s="1"/>
  <c r="AA238"/>
  <c r="AA239" s="1"/>
  <c r="AA240" s="1"/>
  <c r="AA241" s="1"/>
  <c r="AA242" s="1"/>
  <c r="AA243" s="1"/>
  <c r="AA244" s="1"/>
  <c r="S238"/>
  <c r="S239" s="1"/>
  <c r="S240" s="1"/>
  <c r="S241" s="1"/>
  <c r="S242" s="1"/>
  <c r="S243" s="1"/>
  <c r="S244" s="1"/>
  <c r="K238"/>
  <c r="K239" s="1"/>
  <c r="K240" s="1"/>
  <c r="K241" s="1"/>
  <c r="K242" s="1"/>
  <c r="K243" s="1"/>
  <c r="K244" s="1"/>
  <c r="AL245"/>
  <c r="AC245"/>
  <c r="U245"/>
  <c r="AZ88"/>
  <c r="AZ89" s="1"/>
  <c r="AZ90" s="1"/>
  <c r="AY88"/>
  <c r="AY89" s="1"/>
  <c r="AY90" s="1"/>
  <c r="AX88"/>
  <c r="AX89" s="1"/>
  <c r="AX90" s="1"/>
  <c r="AW88"/>
  <c r="AW89" s="1"/>
  <c r="AW90" s="1"/>
  <c r="AV90"/>
  <c r="AV89"/>
  <c r="AV88"/>
  <c r="AP88"/>
  <c r="AP89" s="1"/>
  <c r="AP90" s="1"/>
  <c r="AO88"/>
  <c r="AO89" s="1"/>
  <c r="AO90" s="1"/>
  <c r="AN88"/>
  <c r="AN89" s="1"/>
  <c r="AN90" s="1"/>
  <c r="AM88"/>
  <c r="AM89" s="1"/>
  <c r="AM90" s="1"/>
  <c r="AL90"/>
  <c r="AL89"/>
  <c r="AL88"/>
  <c r="AG88"/>
  <c r="AG89" s="1"/>
  <c r="AG90" s="1"/>
  <c r="AF88"/>
  <c r="AF89" s="1"/>
  <c r="AF90" s="1"/>
  <c r="AE88"/>
  <c r="AE89" s="1"/>
  <c r="AE90" s="1"/>
  <c r="AD88"/>
  <c r="AD89" s="1"/>
  <c r="AD90" s="1"/>
  <c r="AC90"/>
  <c r="AC89"/>
  <c r="AC88"/>
  <c r="Y88"/>
  <c r="Y89" s="1"/>
  <c r="Y90" s="1"/>
  <c r="X88"/>
  <c r="X89" s="1"/>
  <c r="X90" s="1"/>
  <c r="W88"/>
  <c r="W89" s="1"/>
  <c r="W90" s="1"/>
  <c r="V88"/>
  <c r="V89" s="1"/>
  <c r="V90" s="1"/>
  <c r="U90"/>
  <c r="U89"/>
  <c r="U88"/>
  <c r="Y87"/>
  <c r="X87"/>
  <c r="W87"/>
  <c r="V87"/>
  <c r="Y86"/>
  <c r="X86"/>
  <c r="W86"/>
  <c r="V86"/>
  <c r="Y85"/>
  <c r="X85"/>
  <c r="W85"/>
  <c r="V85"/>
  <c r="Y84"/>
  <c r="X84"/>
  <c r="W84"/>
  <c r="V84"/>
  <c r="Y83"/>
  <c r="X83"/>
  <c r="W83"/>
  <c r="V83"/>
  <c r="Y82"/>
  <c r="X82"/>
  <c r="W82"/>
  <c r="V82"/>
  <c r="Y81"/>
  <c r="X81"/>
  <c r="W81"/>
  <c r="V81"/>
  <c r="Y80"/>
  <c r="X80"/>
  <c r="W80"/>
  <c r="V80"/>
  <c r="Y79"/>
  <c r="X79"/>
  <c r="W79"/>
  <c r="V79"/>
  <c r="Y78"/>
  <c r="X78"/>
  <c r="W78"/>
  <c r="V78"/>
  <c r="Y77"/>
  <c r="X77"/>
  <c r="W77"/>
  <c r="V77"/>
  <c r="Y76"/>
  <c r="X76"/>
  <c r="W76"/>
  <c r="V76"/>
  <c r="AG87"/>
  <c r="AF87"/>
  <c r="AE87"/>
  <c r="AD87"/>
  <c r="AG86"/>
  <c r="AF86"/>
  <c r="AE86"/>
  <c r="AD86"/>
  <c r="AG85"/>
  <c r="AF85"/>
  <c r="AE85"/>
  <c r="AD85"/>
  <c r="AG84"/>
  <c r="AF84"/>
  <c r="AE84"/>
  <c r="AD84"/>
  <c r="AG83"/>
  <c r="AF83"/>
  <c r="AE83"/>
  <c r="AD83"/>
  <c r="AG82"/>
  <c r="AF82"/>
  <c r="AE82"/>
  <c r="AD82"/>
  <c r="AG81"/>
  <c r="AF81"/>
  <c r="AE81"/>
  <c r="AD81"/>
  <c r="AG80"/>
  <c r="AF80"/>
  <c r="AE80"/>
  <c r="AD80"/>
  <c r="AG79"/>
  <c r="AF79"/>
  <c r="AE79"/>
  <c r="AD79"/>
  <c r="AG78"/>
  <c r="AF78"/>
  <c r="AE78"/>
  <c r="AD78"/>
  <c r="AG77"/>
  <c r="AF77"/>
  <c r="AE77"/>
  <c r="AD77"/>
  <c r="AG76"/>
  <c r="AF76"/>
  <c r="AE76"/>
  <c r="AD76"/>
  <c r="AP87"/>
  <c r="AO87"/>
  <c r="AN87"/>
  <c r="AM87"/>
  <c r="AP86"/>
  <c r="AO86"/>
  <c r="AN86"/>
  <c r="AM86"/>
  <c r="AP85"/>
  <c r="AO85"/>
  <c r="AN85"/>
  <c r="AM85"/>
  <c r="AP84"/>
  <c r="AO84"/>
  <c r="AN84"/>
  <c r="AM84"/>
  <c r="AP83"/>
  <c r="AO83"/>
  <c r="AN83"/>
  <c r="AM83"/>
  <c r="AP82"/>
  <c r="AO82"/>
  <c r="AN82"/>
  <c r="AM82"/>
  <c r="AP81"/>
  <c r="AO81"/>
  <c r="AN81"/>
  <c r="AM81"/>
  <c r="AP80"/>
  <c r="AO80"/>
  <c r="AN80"/>
  <c r="AM80"/>
  <c r="AP79"/>
  <c r="AO79"/>
  <c r="AN79"/>
  <c r="AM79"/>
  <c r="AP78"/>
  <c r="AO78"/>
  <c r="AN78"/>
  <c r="AM78"/>
  <c r="AP77"/>
  <c r="AO77"/>
  <c r="AN77"/>
  <c r="AM77"/>
  <c r="AP76"/>
  <c r="AO76"/>
  <c r="AN76"/>
  <c r="AM76"/>
  <c r="AZ87"/>
  <c r="AY87"/>
  <c r="AX87"/>
  <c r="AW87"/>
  <c r="AZ86"/>
  <c r="AY86"/>
  <c r="AX86"/>
  <c r="AW86"/>
  <c r="AZ85"/>
  <c r="AY85"/>
  <c r="AX85"/>
  <c r="AW85"/>
  <c r="AZ84"/>
  <c r="AY84"/>
  <c r="AX84"/>
  <c r="AW84"/>
  <c r="AZ83"/>
  <c r="AY83"/>
  <c r="AX83"/>
  <c r="AW83"/>
  <c r="AZ82"/>
  <c r="AY82"/>
  <c r="AX82"/>
  <c r="AW82"/>
  <c r="AZ81"/>
  <c r="AY81"/>
  <c r="AX81"/>
  <c r="AW81"/>
  <c r="AZ80"/>
  <c r="AY80"/>
  <c r="AX80"/>
  <c r="AW80"/>
  <c r="AZ79"/>
  <c r="AY79"/>
  <c r="AX79"/>
  <c r="AW79"/>
  <c r="AZ78"/>
  <c r="AY78"/>
  <c r="AX78"/>
  <c r="AW78"/>
  <c r="AZ77"/>
  <c r="AY77"/>
  <c r="AX77"/>
  <c r="AW77"/>
  <c r="AZ76"/>
  <c r="AY76"/>
  <c r="AX76"/>
  <c r="AW76"/>
  <c r="AV87"/>
  <c r="AL87"/>
  <c r="AV86"/>
  <c r="AL86"/>
  <c r="AV85"/>
  <c r="AL85"/>
  <c r="AV84"/>
  <c r="AL84"/>
  <c r="AC87"/>
  <c r="AC86"/>
  <c r="AC85"/>
  <c r="AC84"/>
  <c r="L62" i="9"/>
  <c r="M39"/>
  <c r="M40" s="1"/>
  <c r="Q38"/>
  <c r="Q39" s="1"/>
  <c r="Q40" s="1"/>
  <c r="P38"/>
  <c r="P39" s="1"/>
  <c r="P40" s="1"/>
  <c r="O38"/>
  <c r="O39" s="1"/>
  <c r="O40" s="1"/>
  <c r="N38"/>
  <c r="N39" s="1"/>
  <c r="N40" s="1"/>
  <c r="M38"/>
  <c r="L39"/>
  <c r="L40" s="1"/>
  <c r="L38"/>
  <c r="AV83" i="7"/>
  <c r="AL83"/>
  <c r="AC83"/>
  <c r="AV82"/>
  <c r="AL82"/>
  <c r="AC82"/>
  <c r="AV81"/>
  <c r="AL81"/>
  <c r="AC81"/>
  <c r="AV80"/>
  <c r="AL80"/>
  <c r="AC80"/>
  <c r="AV79"/>
  <c r="AL79"/>
  <c r="AC79"/>
  <c r="AV78"/>
  <c r="AL78"/>
  <c r="AC78"/>
  <c r="AV77"/>
  <c r="AL77"/>
  <c r="AC77"/>
  <c r="AV76"/>
  <c r="AL76"/>
  <c r="AC76"/>
  <c r="U87"/>
  <c r="U86"/>
  <c r="U85"/>
  <c r="U84"/>
  <c r="U82"/>
  <c r="U83"/>
  <c r="U81"/>
  <c r="U80"/>
  <c r="U79"/>
  <c r="U78"/>
  <c r="U77"/>
  <c r="U76"/>
  <c r="Q88"/>
  <c r="Q89" s="1"/>
  <c r="Q90" s="1"/>
  <c r="O88"/>
  <c r="O89" s="1"/>
  <c r="O90" s="1"/>
  <c r="M88"/>
  <c r="M89" s="1"/>
  <c r="M90" s="1"/>
  <c r="Q87"/>
  <c r="O87"/>
  <c r="Q86"/>
  <c r="O86"/>
  <c r="Q85"/>
  <c r="O85"/>
  <c r="Q84"/>
  <c r="O84"/>
  <c r="Q83"/>
  <c r="O83"/>
  <c r="Q82"/>
  <c r="O82"/>
  <c r="Q81"/>
  <c r="O81"/>
  <c r="Q80"/>
  <c r="P80"/>
  <c r="O80"/>
  <c r="N80"/>
  <c r="Q79"/>
  <c r="P79"/>
  <c r="O79"/>
  <c r="N79"/>
  <c r="Q78"/>
  <c r="O78"/>
  <c r="Q77"/>
  <c r="O77"/>
  <c r="Q76"/>
  <c r="O76"/>
  <c r="M80"/>
  <c r="M79"/>
  <c r="AT82"/>
  <c r="AT83" s="1"/>
  <c r="AT84" s="1"/>
  <c r="AT85" s="1"/>
  <c r="AT86" s="1"/>
  <c r="AT87" s="1"/>
  <c r="AT81"/>
  <c r="AJ82"/>
  <c r="AJ83" s="1"/>
  <c r="AJ84" s="1"/>
  <c r="AJ85" s="1"/>
  <c r="AJ86" s="1"/>
  <c r="AJ87" s="1"/>
  <c r="AJ81"/>
  <c r="AA82"/>
  <c r="AA83" s="1"/>
  <c r="AA84" s="1"/>
  <c r="AA85" s="1"/>
  <c r="AA86" s="1"/>
  <c r="AA87" s="1"/>
  <c r="AA81"/>
  <c r="S81"/>
  <c r="S82" s="1"/>
  <c r="S83" s="1"/>
  <c r="S84" s="1"/>
  <c r="S85" s="1"/>
  <c r="S86" s="1"/>
  <c r="S87" s="1"/>
  <c r="K83"/>
  <c r="K84" s="1"/>
  <c r="K85" s="1"/>
  <c r="K86" s="1"/>
  <c r="K87" s="1"/>
  <c r="K82"/>
  <c r="K81"/>
  <c r="AZ15"/>
  <c r="AZ16" s="1"/>
  <c r="AX15"/>
  <c r="AX16" s="1"/>
  <c r="AV15"/>
  <c r="AV16" s="1"/>
  <c r="AZ14"/>
  <c r="AY14"/>
  <c r="AY15" s="1"/>
  <c r="AY16" s="1"/>
  <c r="AX14"/>
  <c r="AW14"/>
  <c r="AW15" s="1"/>
  <c r="AW16" s="1"/>
  <c r="AV14"/>
  <c r="AP15"/>
  <c r="AP16" s="1"/>
  <c r="AN15"/>
  <c r="AN16" s="1"/>
  <c r="AL15"/>
  <c r="AL16" s="1"/>
  <c r="AP14"/>
  <c r="AO14"/>
  <c r="AO15" s="1"/>
  <c r="AO16" s="1"/>
  <c r="AN14"/>
  <c r="AM14"/>
  <c r="AM15" s="1"/>
  <c r="AM16" s="1"/>
  <c r="AL14"/>
  <c r="AG15"/>
  <c r="AG16" s="1"/>
  <c r="AE15"/>
  <c r="AE16" s="1"/>
  <c r="AC15"/>
  <c r="AC16" s="1"/>
  <c r="AG14"/>
  <c r="AF14"/>
  <c r="AF15" s="1"/>
  <c r="AF16" s="1"/>
  <c r="AE14"/>
  <c r="AD14"/>
  <c r="AD15" s="1"/>
  <c r="AD16" s="1"/>
  <c r="AC14"/>
  <c r="Y15"/>
  <c r="Y16" s="1"/>
  <c r="W15"/>
  <c r="W16" s="1"/>
  <c r="U15"/>
  <c r="U16" s="1"/>
  <c r="Y14"/>
  <c r="X14"/>
  <c r="X15" s="1"/>
  <c r="X16" s="1"/>
  <c r="W14"/>
  <c r="V14"/>
  <c r="V15" s="1"/>
  <c r="V16" s="1"/>
  <c r="U14"/>
  <c r="Q14"/>
  <c r="Q15" s="1"/>
  <c r="Q16" s="1"/>
  <c r="P14"/>
  <c r="P15" s="1"/>
  <c r="P16" s="1"/>
  <c r="O14"/>
  <c r="O15" s="1"/>
  <c r="O16" s="1"/>
  <c r="N14"/>
  <c r="N15" s="1"/>
  <c r="N16" s="1"/>
  <c r="M14"/>
  <c r="M15"/>
  <c r="M16" s="1"/>
  <c r="Y13"/>
  <c r="X13"/>
  <c r="W13"/>
  <c r="V13"/>
  <c r="Y12"/>
  <c r="X12"/>
  <c r="W12"/>
  <c r="V12"/>
  <c r="Y11"/>
  <c r="X11"/>
  <c r="W11"/>
  <c r="V11"/>
  <c r="Y10"/>
  <c r="X10"/>
  <c r="W10"/>
  <c r="V10"/>
  <c r="Y9"/>
  <c r="X9"/>
  <c r="W9"/>
  <c r="V9"/>
  <c r="AG13"/>
  <c r="AF13"/>
  <c r="AE13"/>
  <c r="AD13"/>
  <c r="AG12"/>
  <c r="AF12"/>
  <c r="AE12"/>
  <c r="AD12"/>
  <c r="AG11"/>
  <c r="AF11"/>
  <c r="AE11"/>
  <c r="AD11"/>
  <c r="AG10"/>
  <c r="AF10"/>
  <c r="AE10"/>
  <c r="AD10"/>
  <c r="AG9"/>
  <c r="AF9"/>
  <c r="AE9"/>
  <c r="AD9"/>
  <c r="AP13"/>
  <c r="AO13"/>
  <c r="AN13"/>
  <c r="AM13"/>
  <c r="AP12"/>
  <c r="AO12"/>
  <c r="AN12"/>
  <c r="AM12"/>
  <c r="AP11"/>
  <c r="AO11"/>
  <c r="AN11"/>
  <c r="AM11"/>
  <c r="AP10"/>
  <c r="AO10"/>
  <c r="AN10"/>
  <c r="AM10"/>
  <c r="AP9"/>
  <c r="AO9"/>
  <c r="AN9"/>
  <c r="AM9"/>
  <c r="AZ13"/>
  <c r="AY13"/>
  <c r="AX13"/>
  <c r="AW13"/>
  <c r="AZ12"/>
  <c r="AY12"/>
  <c r="AX12"/>
  <c r="AW12"/>
  <c r="AZ11"/>
  <c r="AY11"/>
  <c r="AX11"/>
  <c r="AW11"/>
  <c r="AZ10"/>
  <c r="AY10"/>
  <c r="AX10"/>
  <c r="AW10"/>
  <c r="AZ9"/>
  <c r="AY9"/>
  <c r="AX9"/>
  <c r="AW9"/>
  <c r="AV13"/>
  <c r="AL13"/>
  <c r="AC13"/>
  <c r="AV12"/>
  <c r="AL12"/>
  <c r="AC12"/>
  <c r="AV11"/>
  <c r="AL11"/>
  <c r="AC11"/>
  <c r="AV10"/>
  <c r="AL10"/>
  <c r="AC10"/>
  <c r="AV9"/>
  <c r="AL9"/>
  <c r="AC9"/>
  <c r="U13"/>
  <c r="U12"/>
  <c r="U11"/>
  <c r="U10"/>
  <c r="U9"/>
  <c r="Q13"/>
  <c r="P13"/>
  <c r="O13"/>
  <c r="N13"/>
  <c r="Q12"/>
  <c r="P12"/>
  <c r="O12"/>
  <c r="N12"/>
  <c r="Q11"/>
  <c r="P11"/>
  <c r="O11"/>
  <c r="N11"/>
  <c r="Q10"/>
  <c r="P10"/>
  <c r="O10"/>
  <c r="N10"/>
  <c r="Q9"/>
  <c r="P9"/>
  <c r="O9"/>
  <c r="N9"/>
  <c r="M13"/>
  <c r="M12"/>
  <c r="M11"/>
  <c r="M10"/>
  <c r="M9"/>
  <c r="H235" i="8"/>
  <c r="H236" s="1"/>
  <c r="E220"/>
  <c r="H219"/>
  <c r="G219"/>
  <c r="E219"/>
  <c r="H218"/>
  <c r="G218"/>
  <c r="E218"/>
  <c r="H217"/>
  <c r="H222" s="1"/>
  <c r="H223" s="1"/>
  <c r="G217"/>
  <c r="E217"/>
  <c r="E222" s="1"/>
  <c r="E223" s="1"/>
  <c r="E207"/>
  <c r="H206"/>
  <c r="G206"/>
  <c r="E206"/>
  <c r="H205"/>
  <c r="G205"/>
  <c r="G209" s="1"/>
  <c r="G210" s="1"/>
  <c r="E205"/>
  <c r="H204"/>
  <c r="G204"/>
  <c r="E204"/>
  <c r="E194"/>
  <c r="H193"/>
  <c r="G193"/>
  <c r="E193"/>
  <c r="H192"/>
  <c r="H196" s="1"/>
  <c r="H197" s="1"/>
  <c r="G192"/>
  <c r="E192"/>
  <c r="H191"/>
  <c r="G191"/>
  <c r="E191"/>
  <c r="E196" s="1"/>
  <c r="E197" s="1"/>
  <c r="E181"/>
  <c r="H180"/>
  <c r="G180"/>
  <c r="E180"/>
  <c r="H179"/>
  <c r="G179"/>
  <c r="G183" s="1"/>
  <c r="G184" s="1"/>
  <c r="E179"/>
  <c r="H178"/>
  <c r="G178"/>
  <c r="E178"/>
  <c r="E168"/>
  <c r="H167"/>
  <c r="G167"/>
  <c r="E167"/>
  <c r="H166"/>
  <c r="G166"/>
  <c r="E166"/>
  <c r="H165"/>
  <c r="H170" s="1"/>
  <c r="H171" s="1"/>
  <c r="G165"/>
  <c r="E165"/>
  <c r="E170" s="1"/>
  <c r="E171" s="1"/>
  <c r="E155"/>
  <c r="H154"/>
  <c r="G154"/>
  <c r="E154"/>
  <c r="H153"/>
  <c r="G153"/>
  <c r="G157" s="1"/>
  <c r="G158" s="1"/>
  <c r="E153"/>
  <c r="H152"/>
  <c r="G152"/>
  <c r="E152"/>
  <c r="E142"/>
  <c r="H141"/>
  <c r="G141"/>
  <c r="E141"/>
  <c r="H140"/>
  <c r="G140"/>
  <c r="E140"/>
  <c r="H139"/>
  <c r="H144" s="1"/>
  <c r="H145" s="1"/>
  <c r="G139"/>
  <c r="E139"/>
  <c r="E144" s="1"/>
  <c r="E145" s="1"/>
  <c r="E129"/>
  <c r="H128"/>
  <c r="G128"/>
  <c r="E128"/>
  <c r="H127"/>
  <c r="G127"/>
  <c r="G131" s="1"/>
  <c r="G132" s="1"/>
  <c r="E127"/>
  <c r="H126"/>
  <c r="G126"/>
  <c r="E126"/>
  <c r="H116"/>
  <c r="G116"/>
  <c r="E116"/>
  <c r="H115"/>
  <c r="G115"/>
  <c r="E115"/>
  <c r="H114"/>
  <c r="G114"/>
  <c r="E114"/>
  <c r="H113"/>
  <c r="H118" s="1"/>
  <c r="H119" s="1"/>
  <c r="G113"/>
  <c r="E113"/>
  <c r="E118" s="1"/>
  <c r="E119" s="1"/>
  <c r="E102"/>
  <c r="H101"/>
  <c r="G101"/>
  <c r="E101"/>
  <c r="H100"/>
  <c r="G100"/>
  <c r="E100"/>
  <c r="H99"/>
  <c r="G99"/>
  <c r="E99"/>
  <c r="E89"/>
  <c r="H88"/>
  <c r="G88"/>
  <c r="E88"/>
  <c r="H87"/>
  <c r="G87"/>
  <c r="E87"/>
  <c r="H86"/>
  <c r="G86"/>
  <c r="E86"/>
  <c r="E76"/>
  <c r="H75"/>
  <c r="G75"/>
  <c r="E75"/>
  <c r="H74"/>
  <c r="G74"/>
  <c r="G78" s="1"/>
  <c r="G79" s="1"/>
  <c r="E74"/>
  <c r="H73"/>
  <c r="G73"/>
  <c r="E73"/>
  <c r="E63"/>
  <c r="AW10" s="1"/>
  <c r="H62"/>
  <c r="AP10" s="1"/>
  <c r="G62"/>
  <c r="AO10" s="1"/>
  <c r="E62"/>
  <c r="AM10" s="1"/>
  <c r="H61"/>
  <c r="AG10" s="1"/>
  <c r="G61"/>
  <c r="AF10" s="1"/>
  <c r="E61"/>
  <c r="AD10" s="1"/>
  <c r="H60"/>
  <c r="G60"/>
  <c r="X10" s="1"/>
  <c r="E60"/>
  <c r="E49"/>
  <c r="AW9" s="1"/>
  <c r="H48"/>
  <c r="AP9" s="1"/>
  <c r="G48"/>
  <c r="AO9" s="1"/>
  <c r="E48"/>
  <c r="AM9" s="1"/>
  <c r="H47"/>
  <c r="AG9" s="1"/>
  <c r="G47"/>
  <c r="AF9" s="1"/>
  <c r="E47"/>
  <c r="AD9" s="1"/>
  <c r="H46"/>
  <c r="Y9" s="1"/>
  <c r="G46"/>
  <c r="X9" s="1"/>
  <c r="E46"/>
  <c r="V9" s="1"/>
  <c r="H34"/>
  <c r="AP8" s="1"/>
  <c r="G34"/>
  <c r="AO8" s="1"/>
  <c r="H33"/>
  <c r="AG8" s="1"/>
  <c r="G33"/>
  <c r="AF8" s="1"/>
  <c r="H32"/>
  <c r="Y8" s="1"/>
  <c r="X8"/>
  <c r="E35"/>
  <c r="AW8" s="1"/>
  <c r="E34"/>
  <c r="AM8" s="1"/>
  <c r="E33"/>
  <c r="AD8" s="1"/>
  <c r="E32"/>
  <c r="V8" s="1"/>
  <c r="J51" i="9"/>
  <c r="J52" s="1"/>
  <c r="J53" s="1"/>
  <c r="J54" s="1"/>
  <c r="J55" s="1"/>
  <c r="J56" s="1"/>
  <c r="J57" s="1"/>
  <c r="J58" s="1"/>
  <c r="J59" s="1"/>
  <c r="J60" s="1"/>
  <c r="J61" s="1"/>
  <c r="J27"/>
  <c r="J28" s="1"/>
  <c r="J29" s="1"/>
  <c r="J30" s="1"/>
  <c r="J31" s="1"/>
  <c r="J32" s="1"/>
  <c r="J33" s="1"/>
  <c r="J34" s="1"/>
  <c r="J35" s="1"/>
  <c r="J36" s="1"/>
  <c r="J37" s="1"/>
  <c r="Q14"/>
  <c r="Q15" s="1"/>
  <c r="Q16" s="1"/>
  <c r="P14"/>
  <c r="P15" s="1"/>
  <c r="P16" s="1"/>
  <c r="O14"/>
  <c r="O15" s="1"/>
  <c r="O16" s="1"/>
  <c r="N14"/>
  <c r="N15" s="1"/>
  <c r="N16" s="1"/>
  <c r="M14"/>
  <c r="M15" s="1"/>
  <c r="M16" s="1"/>
  <c r="L14"/>
  <c r="L15" s="1"/>
  <c r="L16" s="1"/>
  <c r="J8"/>
  <c r="J9" s="1"/>
  <c r="J10" s="1"/>
  <c r="J11" s="1"/>
  <c r="J12" s="1"/>
  <c r="G275" i="8"/>
  <c r="H274"/>
  <c r="H275" s="1"/>
  <c r="G274"/>
  <c r="F274"/>
  <c r="F275" s="1"/>
  <c r="E274"/>
  <c r="E275" s="1"/>
  <c r="D274"/>
  <c r="D275" s="1"/>
  <c r="H261"/>
  <c r="H262" s="1"/>
  <c r="G261"/>
  <c r="G262" s="1"/>
  <c r="F261"/>
  <c r="F262" s="1"/>
  <c r="E261"/>
  <c r="E262" s="1"/>
  <c r="D261"/>
  <c r="D262" s="1"/>
  <c r="H248"/>
  <c r="H249" s="1"/>
  <c r="G248"/>
  <c r="G249" s="1"/>
  <c r="F248"/>
  <c r="F249" s="1"/>
  <c r="E248"/>
  <c r="E249" s="1"/>
  <c r="D248"/>
  <c r="D249" s="1"/>
  <c r="F235"/>
  <c r="F236" s="1"/>
  <c r="D235"/>
  <c r="D236" s="1"/>
  <c r="F222"/>
  <c r="F223" s="1"/>
  <c r="D222"/>
  <c r="D223" s="1"/>
  <c r="G222"/>
  <c r="G223" s="1"/>
  <c r="H209"/>
  <c r="H210" s="1"/>
  <c r="F209"/>
  <c r="F210" s="1"/>
  <c r="D209"/>
  <c r="D210" s="1"/>
  <c r="E209"/>
  <c r="E210" s="1"/>
  <c r="F196"/>
  <c r="F197" s="1"/>
  <c r="D196"/>
  <c r="D197" s="1"/>
  <c r="G196"/>
  <c r="G197" s="1"/>
  <c r="H183"/>
  <c r="H184" s="1"/>
  <c r="F183"/>
  <c r="F184" s="1"/>
  <c r="D183"/>
  <c r="D184" s="1"/>
  <c r="E183"/>
  <c r="E184" s="1"/>
  <c r="F170"/>
  <c r="F171" s="1"/>
  <c r="D170"/>
  <c r="D171" s="1"/>
  <c r="G170"/>
  <c r="G171" s="1"/>
  <c r="H157"/>
  <c r="H158" s="1"/>
  <c r="F157"/>
  <c r="F158" s="1"/>
  <c r="D157"/>
  <c r="D158" s="1"/>
  <c r="E157"/>
  <c r="E158" s="1"/>
  <c r="F144"/>
  <c r="F145" s="1"/>
  <c r="D144"/>
  <c r="D145" s="1"/>
  <c r="G144"/>
  <c r="G145" s="1"/>
  <c r="H131"/>
  <c r="H132" s="1"/>
  <c r="F131"/>
  <c r="F132" s="1"/>
  <c r="D131"/>
  <c r="D132" s="1"/>
  <c r="E131"/>
  <c r="E132" s="1"/>
  <c r="F118"/>
  <c r="F119" s="1"/>
  <c r="D118"/>
  <c r="D119" s="1"/>
  <c r="G118"/>
  <c r="G119" s="1"/>
  <c r="D104"/>
  <c r="D105" s="1"/>
  <c r="G104"/>
  <c r="G105" s="1"/>
  <c r="F104"/>
  <c r="F105" s="1"/>
  <c r="E104"/>
  <c r="E105" s="1"/>
  <c r="H91"/>
  <c r="H92" s="1"/>
  <c r="F91"/>
  <c r="F92" s="1"/>
  <c r="H78"/>
  <c r="H79" s="1"/>
  <c r="F78"/>
  <c r="F79" s="1"/>
  <c r="D78"/>
  <c r="D79" s="1"/>
  <c r="E78"/>
  <c r="E79" s="1"/>
  <c r="F65"/>
  <c r="F66" s="1"/>
  <c r="D65"/>
  <c r="D66" s="1"/>
  <c r="G65"/>
  <c r="G66" s="1"/>
  <c r="H51"/>
  <c r="H52" s="1"/>
  <c r="F51"/>
  <c r="F52" s="1"/>
  <c r="D51"/>
  <c r="D52" s="1"/>
  <c r="E51"/>
  <c r="E52" s="1"/>
  <c r="D37"/>
  <c r="D38" s="1"/>
  <c r="D11"/>
  <c r="D12" s="1"/>
  <c r="G11"/>
  <c r="G12" s="1"/>
  <c r="H11"/>
  <c r="H12" s="1"/>
  <c r="E11"/>
  <c r="E12" s="1"/>
  <c r="H277" i="7"/>
  <c r="H278" s="1"/>
  <c r="G277"/>
  <c r="G278" s="1"/>
  <c r="F277"/>
  <c r="F278" s="1"/>
  <c r="E277"/>
  <c r="E278" s="1"/>
  <c r="D277"/>
  <c r="D278" s="1"/>
  <c r="H264"/>
  <c r="H265" s="1"/>
  <c r="G264"/>
  <c r="G265" s="1"/>
  <c r="F264"/>
  <c r="F265" s="1"/>
  <c r="E264"/>
  <c r="E265" s="1"/>
  <c r="D264"/>
  <c r="D265" s="1"/>
  <c r="H251"/>
  <c r="H252" s="1"/>
  <c r="G251"/>
  <c r="G252" s="1"/>
  <c r="E251"/>
  <c r="E252" s="1"/>
  <c r="D251"/>
  <c r="D252" s="1"/>
  <c r="F251"/>
  <c r="F252" s="1"/>
  <c r="D238"/>
  <c r="D239" s="1"/>
  <c r="H238"/>
  <c r="H239" s="1"/>
  <c r="G238"/>
  <c r="G239" s="1"/>
  <c r="F238"/>
  <c r="F239" s="1"/>
  <c r="E238"/>
  <c r="E239" s="1"/>
  <c r="H223"/>
  <c r="G223"/>
  <c r="F223"/>
  <c r="E223"/>
  <c r="H222"/>
  <c r="G222"/>
  <c r="F222"/>
  <c r="E222"/>
  <c r="H221"/>
  <c r="G221"/>
  <c r="F221"/>
  <c r="E221"/>
  <c r="H220"/>
  <c r="G220"/>
  <c r="F220"/>
  <c r="E220"/>
  <c r="H210"/>
  <c r="G210"/>
  <c r="F210"/>
  <c r="E210"/>
  <c r="H209"/>
  <c r="G209"/>
  <c r="F209"/>
  <c r="E209"/>
  <c r="H208"/>
  <c r="G208"/>
  <c r="F208"/>
  <c r="E208"/>
  <c r="H207"/>
  <c r="H212" s="1"/>
  <c r="H213" s="1"/>
  <c r="G207"/>
  <c r="G212" s="1"/>
  <c r="G213" s="1"/>
  <c r="F207"/>
  <c r="E207"/>
  <c r="E212" s="1"/>
  <c r="E213" s="1"/>
  <c r="H197"/>
  <c r="G197"/>
  <c r="F197"/>
  <c r="E197"/>
  <c r="H196"/>
  <c r="G196"/>
  <c r="F196"/>
  <c r="E196"/>
  <c r="H195"/>
  <c r="G195"/>
  <c r="F195"/>
  <c r="E195"/>
  <c r="H194"/>
  <c r="G194"/>
  <c r="G199" s="1"/>
  <c r="G200" s="1"/>
  <c r="F194"/>
  <c r="F199" s="1"/>
  <c r="F200" s="1"/>
  <c r="E194"/>
  <c r="E199" s="1"/>
  <c r="E200" s="1"/>
  <c r="H184"/>
  <c r="G184"/>
  <c r="F184"/>
  <c r="E184"/>
  <c r="H183"/>
  <c r="G183"/>
  <c r="F183"/>
  <c r="E183"/>
  <c r="H182"/>
  <c r="G182"/>
  <c r="F182"/>
  <c r="E182"/>
  <c r="H181"/>
  <c r="H186" s="1"/>
  <c r="H187" s="1"/>
  <c r="G181"/>
  <c r="F181"/>
  <c r="E181"/>
  <c r="H171"/>
  <c r="G171"/>
  <c r="F171"/>
  <c r="E171"/>
  <c r="H170"/>
  <c r="G170"/>
  <c r="F170"/>
  <c r="E170"/>
  <c r="H169"/>
  <c r="G169"/>
  <c r="F169"/>
  <c r="E169"/>
  <c r="H168"/>
  <c r="G168"/>
  <c r="G173" s="1"/>
  <c r="G174" s="1"/>
  <c r="F168"/>
  <c r="F173" s="1"/>
  <c r="F174" s="1"/>
  <c r="E168"/>
  <c r="E173" s="1"/>
  <c r="E174" s="1"/>
  <c r="H158"/>
  <c r="G158"/>
  <c r="F158"/>
  <c r="E158"/>
  <c r="H157"/>
  <c r="G157"/>
  <c r="F157"/>
  <c r="E157"/>
  <c r="H156"/>
  <c r="G156"/>
  <c r="F156"/>
  <c r="E156"/>
  <c r="H155"/>
  <c r="H160" s="1"/>
  <c r="H161" s="1"/>
  <c r="G155"/>
  <c r="G160" s="1"/>
  <c r="G161" s="1"/>
  <c r="F155"/>
  <c r="E155"/>
  <c r="E160" s="1"/>
  <c r="E161" s="1"/>
  <c r="H146"/>
  <c r="G146"/>
  <c r="F146"/>
  <c r="E146"/>
  <c r="H145"/>
  <c r="G145"/>
  <c r="F145"/>
  <c r="E145"/>
  <c r="H144"/>
  <c r="G144"/>
  <c r="F144"/>
  <c r="E144"/>
  <c r="H143"/>
  <c r="G143"/>
  <c r="F143"/>
  <c r="E143"/>
  <c r="H142"/>
  <c r="H147" s="1"/>
  <c r="H148" s="1"/>
  <c r="G142"/>
  <c r="F142"/>
  <c r="F147" s="1"/>
  <c r="F148" s="1"/>
  <c r="E142"/>
  <c r="E147" s="1"/>
  <c r="E148" s="1"/>
  <c r="H132"/>
  <c r="G132"/>
  <c r="F132"/>
  <c r="E132"/>
  <c r="H131"/>
  <c r="G131"/>
  <c r="F131"/>
  <c r="E131"/>
  <c r="H130"/>
  <c r="G130"/>
  <c r="F130"/>
  <c r="E130"/>
  <c r="H129"/>
  <c r="G129"/>
  <c r="G134" s="1"/>
  <c r="G135" s="1"/>
  <c r="F129"/>
  <c r="F134" s="1"/>
  <c r="F135" s="1"/>
  <c r="E129"/>
  <c r="E134" s="1"/>
  <c r="E135" s="1"/>
  <c r="H119"/>
  <c r="G119"/>
  <c r="F119"/>
  <c r="E119"/>
  <c r="H118"/>
  <c r="G118"/>
  <c r="F118"/>
  <c r="E118"/>
  <c r="H117"/>
  <c r="G117"/>
  <c r="F117"/>
  <c r="E117"/>
  <c r="H116"/>
  <c r="G116"/>
  <c r="G121" s="1"/>
  <c r="G122" s="1"/>
  <c r="F116"/>
  <c r="F121" s="1"/>
  <c r="F122" s="1"/>
  <c r="E116"/>
  <c r="E121" s="1"/>
  <c r="E122" s="1"/>
  <c r="H105"/>
  <c r="G105"/>
  <c r="F105"/>
  <c r="E105"/>
  <c r="H104"/>
  <c r="G104"/>
  <c r="F104"/>
  <c r="E104"/>
  <c r="H102"/>
  <c r="G102"/>
  <c r="F102"/>
  <c r="E102"/>
  <c r="H91"/>
  <c r="G91"/>
  <c r="F91"/>
  <c r="E91"/>
  <c r="H90"/>
  <c r="G90"/>
  <c r="F90"/>
  <c r="E90"/>
  <c r="H89"/>
  <c r="G89"/>
  <c r="F89"/>
  <c r="E89"/>
  <c r="H79"/>
  <c r="G79"/>
  <c r="F79"/>
  <c r="E79"/>
  <c r="H78"/>
  <c r="G78"/>
  <c r="F78"/>
  <c r="E78"/>
  <c r="H77"/>
  <c r="G77"/>
  <c r="F77"/>
  <c r="E77"/>
  <c r="H76"/>
  <c r="H81" s="1"/>
  <c r="H82" s="1"/>
  <c r="G76"/>
  <c r="G81" s="1"/>
  <c r="G82" s="1"/>
  <c r="F76"/>
  <c r="E76"/>
  <c r="E81" s="1"/>
  <c r="E82" s="1"/>
  <c r="H66"/>
  <c r="G66"/>
  <c r="F66"/>
  <c r="E66"/>
  <c r="H65"/>
  <c r="G65"/>
  <c r="F65"/>
  <c r="E65"/>
  <c r="H64"/>
  <c r="G64"/>
  <c r="F64"/>
  <c r="E64"/>
  <c r="H63"/>
  <c r="H68" s="1"/>
  <c r="H69" s="1"/>
  <c r="G63"/>
  <c r="G68" s="1"/>
  <c r="G69" s="1"/>
  <c r="F63"/>
  <c r="E63"/>
  <c r="E68" s="1"/>
  <c r="E69" s="1"/>
  <c r="H52"/>
  <c r="G52"/>
  <c r="F52"/>
  <c r="E52"/>
  <c r="H51"/>
  <c r="G51"/>
  <c r="F51"/>
  <c r="E51"/>
  <c r="H50"/>
  <c r="G50"/>
  <c r="F50"/>
  <c r="E50"/>
  <c r="H49"/>
  <c r="G49"/>
  <c r="F49"/>
  <c r="E49"/>
  <c r="H38"/>
  <c r="G38"/>
  <c r="F38"/>
  <c r="E38"/>
  <c r="H36"/>
  <c r="G36"/>
  <c r="F36"/>
  <c r="E36"/>
  <c r="H35"/>
  <c r="G35"/>
  <c r="F35"/>
  <c r="E35"/>
  <c r="H24"/>
  <c r="G24"/>
  <c r="F24"/>
  <c r="E24"/>
  <c r="H23"/>
  <c r="G23"/>
  <c r="F23"/>
  <c r="E23"/>
  <c r="H22"/>
  <c r="G22"/>
  <c r="F22"/>
  <c r="E22"/>
  <c r="H11"/>
  <c r="G11"/>
  <c r="H10"/>
  <c r="G10"/>
  <c r="G9"/>
  <c r="H9"/>
  <c r="F11"/>
  <c r="E11"/>
  <c r="F10"/>
  <c r="E10"/>
  <c r="E9"/>
  <c r="F9"/>
  <c r="H225"/>
  <c r="H226" s="1"/>
  <c r="G225"/>
  <c r="G226" s="1"/>
  <c r="F225"/>
  <c r="F226" s="1"/>
  <c r="E225"/>
  <c r="E226" s="1"/>
  <c r="D225"/>
  <c r="D226" s="1"/>
  <c r="F212"/>
  <c r="F213" s="1"/>
  <c r="D212"/>
  <c r="D213" s="1"/>
  <c r="H199"/>
  <c r="H200" s="1"/>
  <c r="D199"/>
  <c r="D200" s="1"/>
  <c r="F186"/>
  <c r="F187" s="1"/>
  <c r="D186"/>
  <c r="D187" s="1"/>
  <c r="H173"/>
  <c r="H174" s="1"/>
  <c r="D173"/>
  <c r="D174" s="1"/>
  <c r="F160"/>
  <c r="F161" s="1"/>
  <c r="D160"/>
  <c r="D161" s="1"/>
  <c r="H121"/>
  <c r="H122" s="1"/>
  <c r="D121"/>
  <c r="D122" s="1"/>
  <c r="G147"/>
  <c r="G148" s="1"/>
  <c r="D147"/>
  <c r="D148" s="1"/>
  <c r="H134"/>
  <c r="H135" s="1"/>
  <c r="D134"/>
  <c r="D135" s="1"/>
  <c r="D103"/>
  <c r="E103" s="1"/>
  <c r="D92"/>
  <c r="E92" s="1"/>
  <c r="E94" s="1"/>
  <c r="E95" s="1"/>
  <c r="F81"/>
  <c r="F82" s="1"/>
  <c r="D81"/>
  <c r="D82" s="1"/>
  <c r="F68"/>
  <c r="F69" s="1"/>
  <c r="D68"/>
  <c r="D69" s="1"/>
  <c r="D37"/>
  <c r="E37" s="1"/>
  <c r="D25"/>
  <c r="E25" s="1"/>
  <c r="E27" s="1"/>
  <c r="E28" s="1"/>
  <c r="D12"/>
  <c r="G12" s="1"/>
  <c r="H54"/>
  <c r="H55" s="1"/>
  <c r="G54"/>
  <c r="G55" s="1"/>
  <c r="F54"/>
  <c r="F55" s="1"/>
  <c r="E54"/>
  <c r="E55" s="1"/>
  <c r="D54"/>
  <c r="D55" s="1"/>
  <c r="I67" i="1"/>
  <c r="H68"/>
  <c r="H67"/>
  <c r="C68"/>
  <c r="C67"/>
  <c r="E65"/>
  <c r="F65"/>
  <c r="E64"/>
  <c r="F64"/>
  <c r="E63"/>
  <c r="F63"/>
  <c r="D40" i="7"/>
  <c r="D41" s="1"/>
  <c r="D27"/>
  <c r="D28" s="1"/>
  <c r="C40" i="5"/>
  <c r="C41"/>
  <c r="O81"/>
  <c r="O82" s="1"/>
  <c r="N81"/>
  <c r="N82" s="1"/>
  <c r="M81"/>
  <c r="M82" s="1"/>
  <c r="L81"/>
  <c r="L82" s="1"/>
  <c r="K81"/>
  <c r="K82" s="1"/>
  <c r="G81"/>
  <c r="G82" s="1"/>
  <c r="F81"/>
  <c r="F82" s="1"/>
  <c r="E81"/>
  <c r="E82" s="1"/>
  <c r="D81"/>
  <c r="D82" s="1"/>
  <c r="C81"/>
  <c r="C82" s="1"/>
  <c r="I51"/>
  <c r="I52" s="1"/>
  <c r="I53" s="1"/>
  <c r="I54" s="1"/>
  <c r="I55" s="1"/>
  <c r="I56" s="1"/>
  <c r="I57" s="1"/>
  <c r="I58" s="1"/>
  <c r="I59" s="1"/>
  <c r="I60" s="1"/>
  <c r="I61" s="1"/>
  <c r="I62" s="1"/>
  <c r="I63" s="1"/>
  <c r="I64" s="1"/>
  <c r="I65" s="1"/>
  <c r="I66" s="1"/>
  <c r="I67" s="1"/>
  <c r="I68" s="1"/>
  <c r="I69" s="1"/>
  <c r="I70" s="1"/>
  <c r="I71" s="1"/>
  <c r="I72" s="1"/>
  <c r="I73" s="1"/>
  <c r="I74" s="1"/>
  <c r="I75" s="1"/>
  <c r="I76" s="1"/>
  <c r="I77" s="1"/>
  <c r="I78" s="1"/>
  <c r="I79" s="1"/>
  <c r="A5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O40"/>
  <c r="O41" s="1"/>
  <c r="N40"/>
  <c r="N41" s="1"/>
  <c r="M40"/>
  <c r="M41" s="1"/>
  <c r="L40"/>
  <c r="L41" s="1"/>
  <c r="K40"/>
  <c r="K41" s="1"/>
  <c r="G40"/>
  <c r="G41" s="1"/>
  <c r="F40"/>
  <c r="F41" s="1"/>
  <c r="E40"/>
  <c r="E41" s="1"/>
  <c r="D40"/>
  <c r="D41" s="1"/>
  <c r="I10"/>
  <c r="I11" s="1"/>
  <c r="I12" s="1"/>
  <c r="I13" s="1"/>
  <c r="I14" s="1"/>
  <c r="I15" s="1"/>
  <c r="I16" s="1"/>
  <c r="I17" s="1"/>
  <c r="I18" s="1"/>
  <c r="I19" s="1"/>
  <c r="I20" s="1"/>
  <c r="I21" s="1"/>
  <c r="I22" s="1"/>
  <c r="I23" s="1"/>
  <c r="I24" s="1"/>
  <c r="I25" s="1"/>
  <c r="I26" s="1"/>
  <c r="I27" s="1"/>
  <c r="I28" s="1"/>
  <c r="I29" s="1"/>
  <c r="I30" s="1"/>
  <c r="I31" s="1"/>
  <c r="I32" s="1"/>
  <c r="I33" s="1"/>
  <c r="I34" s="1"/>
  <c r="I35" s="1"/>
  <c r="I36" s="1"/>
  <c r="I37" s="1"/>
  <c r="I38" s="1"/>
  <c r="A10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H47" i="3"/>
  <c r="H46"/>
  <c r="G48"/>
  <c r="G47"/>
  <c r="G46"/>
  <c r="H25"/>
  <c r="H24"/>
  <c r="G25"/>
  <c r="G26"/>
  <c r="G24"/>
  <c r="D46"/>
  <c r="D47" s="1"/>
  <c r="C46"/>
  <c r="C47" s="1"/>
  <c r="C48" s="1"/>
  <c r="D24"/>
  <c r="D25" s="1"/>
  <c r="C24"/>
  <c r="C25" s="1"/>
  <c r="C26" s="1"/>
  <c r="N35" i="1"/>
  <c r="M35"/>
  <c r="L35"/>
  <c r="N17"/>
  <c r="M17"/>
  <c r="L17"/>
  <c r="E11"/>
  <c r="E12"/>
  <c r="F12" s="1"/>
  <c r="E13"/>
  <c r="E14"/>
  <c r="F14" s="1"/>
  <c r="E15"/>
  <c r="F11"/>
  <c r="F13"/>
  <c r="F15"/>
  <c r="E29"/>
  <c r="F29"/>
  <c r="E30"/>
  <c r="F30"/>
  <c r="E31"/>
  <c r="F31"/>
  <c r="E32"/>
  <c r="F32"/>
  <c r="E33"/>
  <c r="F33"/>
  <c r="E34"/>
  <c r="F34"/>
  <c r="E35"/>
  <c r="F35"/>
  <c r="E36"/>
  <c r="F36"/>
  <c r="E37"/>
  <c r="F37"/>
  <c r="E38"/>
  <c r="F38"/>
  <c r="E39"/>
  <c r="F39"/>
  <c r="E40"/>
  <c r="F40"/>
  <c r="F62"/>
  <c r="F61"/>
  <c r="F60"/>
  <c r="F59"/>
  <c r="F58"/>
  <c r="F57"/>
  <c r="F56"/>
  <c r="F55"/>
  <c r="F54"/>
  <c r="E62"/>
  <c r="E61"/>
  <c r="E60"/>
  <c r="E59"/>
  <c r="E58"/>
  <c r="E57"/>
  <c r="E56"/>
  <c r="E55"/>
  <c r="E54"/>
  <c r="I66"/>
  <c r="H66"/>
  <c r="I42"/>
  <c r="I43" s="1"/>
  <c r="H42"/>
  <c r="H43" s="1"/>
  <c r="H44" s="1"/>
  <c r="I17"/>
  <c r="I18" s="1"/>
  <c r="H17"/>
  <c r="H18" s="1"/>
  <c r="H19" s="1"/>
  <c r="D66"/>
  <c r="D67" s="1"/>
  <c r="C66"/>
  <c r="D42"/>
  <c r="D43" s="1"/>
  <c r="C42"/>
  <c r="C43" s="1"/>
  <c r="AV247" i="7" l="1"/>
  <c r="AL247"/>
  <c r="AC247"/>
  <c r="U247"/>
  <c r="L64" i="9"/>
  <c r="H54" i="12"/>
  <c r="K12" i="15"/>
  <c r="K13" s="1"/>
  <c r="K14" s="1"/>
  <c r="L33"/>
  <c r="L34" s="1"/>
  <c r="L35" s="1"/>
  <c r="H54" i="10"/>
  <c r="H63" s="1"/>
  <c r="N53" i="9"/>
  <c r="M12" i="15"/>
  <c r="M14" s="1"/>
  <c r="M22"/>
  <c r="M33" s="1"/>
  <c r="M35" s="1"/>
  <c r="L12"/>
  <c r="L13" s="1"/>
  <c r="L14" s="1"/>
  <c r="H32" i="13"/>
  <c r="H33" s="1"/>
  <c r="H34" s="1"/>
  <c r="H54"/>
  <c r="H11"/>
  <c r="H12" s="1"/>
  <c r="H13" s="1"/>
  <c r="H32" i="12"/>
  <c r="H34" s="1"/>
  <c r="G11"/>
  <c r="G12" s="1"/>
  <c r="G13" s="1"/>
  <c r="G54"/>
  <c r="P88" i="7"/>
  <c r="P89" s="1"/>
  <c r="P90" s="1"/>
  <c r="N88"/>
  <c r="N89" s="1"/>
  <c r="N90" s="1"/>
  <c r="M231" i="8"/>
  <c r="M230"/>
  <c r="M242" s="1"/>
  <c r="Q235" i="7"/>
  <c r="P235"/>
  <c r="O235"/>
  <c r="N235"/>
  <c r="M235"/>
  <c r="Q234"/>
  <c r="P234"/>
  <c r="O234"/>
  <c r="N234"/>
  <c r="M234"/>
  <c r="M233"/>
  <c r="M245" s="1"/>
  <c r="O233"/>
  <c r="Q233"/>
  <c r="N233"/>
  <c r="P233"/>
  <c r="G235" i="8"/>
  <c r="G236" s="1"/>
  <c r="E235"/>
  <c r="E236" s="1"/>
  <c r="Q6"/>
  <c r="P6"/>
  <c r="N6"/>
  <c r="H24"/>
  <c r="AZ11"/>
  <c r="AZ12" s="1"/>
  <c r="AZ13" s="1"/>
  <c r="AL11"/>
  <c r="AL12" s="1"/>
  <c r="AL13" s="1"/>
  <c r="E65"/>
  <c r="E66" s="1"/>
  <c r="H65"/>
  <c r="H66" s="1"/>
  <c r="M10"/>
  <c r="Y10"/>
  <c r="N10"/>
  <c r="V10"/>
  <c r="AW11"/>
  <c r="AW12" s="1"/>
  <c r="AW13" s="1"/>
  <c r="AM11"/>
  <c r="AM12" s="1"/>
  <c r="AM13" s="1"/>
  <c r="AO11"/>
  <c r="AO12" s="1"/>
  <c r="AO13" s="1"/>
  <c r="AP11"/>
  <c r="AP12" s="1"/>
  <c r="AP13" s="1"/>
  <c r="AD11"/>
  <c r="AD12" s="1"/>
  <c r="AD13" s="1"/>
  <c r="AG11"/>
  <c r="AG12" s="1"/>
  <c r="AG13" s="1"/>
  <c r="AF11"/>
  <c r="AF12" s="1"/>
  <c r="AF13" s="1"/>
  <c r="V11"/>
  <c r="V12" s="1"/>
  <c r="V13" s="1"/>
  <c r="X11"/>
  <c r="X12" s="1"/>
  <c r="X13" s="1"/>
  <c r="G51"/>
  <c r="G52" s="1"/>
  <c r="N9"/>
  <c r="Y11"/>
  <c r="Y12" s="1"/>
  <c r="Y13" s="1"/>
  <c r="M9"/>
  <c r="AV11"/>
  <c r="AV12" s="1"/>
  <c r="AV13" s="1"/>
  <c r="AC11"/>
  <c r="AC12" s="1"/>
  <c r="AC13" s="1"/>
  <c r="G37"/>
  <c r="G38" s="1"/>
  <c r="M8"/>
  <c r="E37"/>
  <c r="M6"/>
  <c r="Q10"/>
  <c r="P10"/>
  <c r="Q9"/>
  <c r="P8"/>
  <c r="E186" i="7"/>
  <c r="E187" s="1"/>
  <c r="G186"/>
  <c r="G187" s="1"/>
  <c r="G14"/>
  <c r="G15" s="1"/>
  <c r="D94"/>
  <c r="D95" s="1"/>
  <c r="E40"/>
  <c r="E41" s="1"/>
  <c r="E107"/>
  <c r="E108" s="1"/>
  <c r="F12"/>
  <c r="F14" s="1"/>
  <c r="F15" s="1"/>
  <c r="H12"/>
  <c r="H14" s="1"/>
  <c r="H15" s="1"/>
  <c r="H25"/>
  <c r="H27" s="1"/>
  <c r="H28" s="1"/>
  <c r="H37"/>
  <c r="H40" s="1"/>
  <c r="H41" s="1"/>
  <c r="H92"/>
  <c r="H94" s="1"/>
  <c r="H95" s="1"/>
  <c r="H103"/>
  <c r="H107" s="1"/>
  <c r="H108" s="1"/>
  <c r="E12"/>
  <c r="E14" s="1"/>
  <c r="E15" s="1"/>
  <c r="G25"/>
  <c r="G27" s="1"/>
  <c r="G28" s="1"/>
  <c r="G37"/>
  <c r="G40" s="1"/>
  <c r="G41" s="1"/>
  <c r="G92"/>
  <c r="G94" s="1"/>
  <c r="G95" s="1"/>
  <c r="G103"/>
  <c r="G107" s="1"/>
  <c r="G108" s="1"/>
  <c r="F25"/>
  <c r="F27" s="1"/>
  <c r="F28" s="1"/>
  <c r="F37"/>
  <c r="F40" s="1"/>
  <c r="F41" s="1"/>
  <c r="F92"/>
  <c r="F94" s="1"/>
  <c r="F95" s="1"/>
  <c r="F103"/>
  <c r="F107" s="1"/>
  <c r="F108" s="1"/>
  <c r="D107"/>
  <c r="D108" s="1"/>
  <c r="G24" i="8"/>
  <c r="F37"/>
  <c r="F38" s="1"/>
  <c r="F11"/>
  <c r="F12" s="1"/>
  <c r="H37"/>
  <c r="G91"/>
  <c r="G92" s="1"/>
  <c r="H104"/>
  <c r="H105" s="1"/>
  <c r="F24"/>
  <c r="F25" s="1"/>
  <c r="E24"/>
  <c r="D24"/>
  <c r="E91"/>
  <c r="E92" s="1"/>
  <c r="D91"/>
  <c r="D92" s="1"/>
  <c r="D14" i="7"/>
  <c r="D15" s="1"/>
  <c r="C44" i="1"/>
  <c r="D17"/>
  <c r="D18" s="1"/>
  <c r="D19" s="1"/>
  <c r="C17"/>
  <c r="C18" s="1"/>
  <c r="C19" s="1"/>
  <c r="H56" i="13" l="1"/>
  <c r="H65" i="10"/>
  <c r="M247" i="7"/>
  <c r="G56" i="12"/>
  <c r="M244" i="8"/>
  <c r="H25"/>
  <c r="Q7"/>
  <c r="G25"/>
  <c r="P7"/>
  <c r="E25"/>
  <c r="N7"/>
  <c r="P9"/>
  <c r="P11"/>
  <c r="P12" s="1"/>
  <c r="P13" s="1"/>
  <c r="E38"/>
  <c r="N8"/>
  <c r="N11" s="1"/>
  <c r="N12" s="1"/>
  <c r="N13" s="1"/>
  <c r="D25"/>
  <c r="M7"/>
  <c r="M11" s="1"/>
  <c r="M12" s="1"/>
  <c r="M13" s="1"/>
  <c r="H38"/>
  <c r="Q8"/>
  <c r="Q11" s="1"/>
  <c r="Q12" s="1"/>
  <c r="Q13" s="1"/>
</calcChain>
</file>

<file path=xl/sharedStrings.xml><?xml version="1.0" encoding="utf-8"?>
<sst xmlns="http://schemas.openxmlformats.org/spreadsheetml/2006/main" count="1668" uniqueCount="87">
  <si>
    <t>VILLAGE BANGAR DIST. DEWAS(M.P.)</t>
  </si>
  <si>
    <t>YEAR</t>
  </si>
  <si>
    <t>OPD</t>
  </si>
  <si>
    <t>IPD IN %</t>
  </si>
  <si>
    <t>TOTAL</t>
  </si>
  <si>
    <t>AVER/MONTH</t>
  </si>
  <si>
    <t>AVER/DAY</t>
  </si>
  <si>
    <t>Bed Capacity 100</t>
  </si>
  <si>
    <t>Bed Capacity 25</t>
  </si>
  <si>
    <t xml:space="preserve">AMALTAS HOMEOPATHIC HOSPITAL &amp; RES. CENTER SCIENCE  </t>
  </si>
  <si>
    <t xml:space="preserve">AMALTAS  AYURVEDIC HOSPITAL &amp; RES. CENTER  </t>
  </si>
  <si>
    <t>Department</t>
  </si>
  <si>
    <t>MEDICNE</t>
  </si>
  <si>
    <t>SURGERY</t>
  </si>
  <si>
    <t>PEADIATRIC</t>
  </si>
  <si>
    <t>OBG</t>
  </si>
  <si>
    <t>Date 25/10/2021 Time 2PM</t>
  </si>
  <si>
    <t xml:space="preserve">New IPD </t>
  </si>
  <si>
    <t>Occupancy</t>
  </si>
  <si>
    <t xml:space="preserve">Bed </t>
  </si>
  <si>
    <t>ENT/OPHTHAL</t>
  </si>
  <si>
    <t xml:space="preserve">AMALTAS AYURVEDIC COLLEGE HOSPITAL &amp; RES. CENTER SCIENCE  </t>
  </si>
  <si>
    <t>TOTAL BED 100</t>
  </si>
  <si>
    <t xml:space="preserve">AMALTAS HOMOEOPATHIC HOSPITAL &amp; RES. CENTER SCIENCE  </t>
  </si>
  <si>
    <t xml:space="preserve"> 25/10/2021 Time 2PM</t>
  </si>
  <si>
    <t>SNO.</t>
  </si>
  <si>
    <t xml:space="preserve">MALE </t>
  </si>
  <si>
    <t xml:space="preserve">FEMALE </t>
  </si>
  <si>
    <t>NEW</t>
  </si>
  <si>
    <t>OLD</t>
  </si>
  <si>
    <t xml:space="preserve">DATE </t>
  </si>
  <si>
    <t>AMALTAS INSTITUTE OF  AYUEVEDA,</t>
  </si>
  <si>
    <t>AMALTAS AYURVEDIC HOSPITAL &amp; RESEARCH CENTER</t>
  </si>
  <si>
    <t xml:space="preserve">DEPARTMENT OF OPD </t>
  </si>
  <si>
    <t>DEPARTMENT OF IPD</t>
  </si>
  <si>
    <t>TOTAL BED</t>
  </si>
  <si>
    <t>OCCU</t>
  </si>
  <si>
    <t>BED OCC</t>
  </si>
  <si>
    <t>MALE</t>
  </si>
  <si>
    <t xml:space="preserve"> BED OCCU</t>
  </si>
  <si>
    <t>IPD</t>
  </si>
  <si>
    <t>AMALTAS INSTITUTE OF  HOMOEOPATHY,</t>
  </si>
  <si>
    <t>AMALTAS HOMOEPATHIC HOSPITAL &amp; RESEARCH CENTER</t>
  </si>
  <si>
    <t>SNO</t>
  </si>
  <si>
    <t>DEPARTMENT</t>
  </si>
  <si>
    <t xml:space="preserve">OLD </t>
  </si>
  <si>
    <t>FEMALE</t>
  </si>
  <si>
    <t>MONTH</t>
  </si>
  <si>
    <t>OPD DEPARTMENI WISE</t>
  </si>
  <si>
    <t>AMALTAS INSTITUTE OF HOMOEOPATHY,</t>
  </si>
  <si>
    <t>AMALTAS HOMOEOPATHIC HOSPITAL &amp; RESEARCH CENTER</t>
  </si>
  <si>
    <t>MEDICINE</t>
  </si>
  <si>
    <t>X-RAY</t>
  </si>
  <si>
    <t>USG</t>
  </si>
  <si>
    <t>ECG</t>
  </si>
  <si>
    <t xml:space="preserve">OPD </t>
  </si>
  <si>
    <t xml:space="preserve">AMALTAS HOMOEOPATHIC HOSPITAL&amp; RESEARCH CENTRE </t>
  </si>
  <si>
    <t>DEPARTMENT OF RADIOLOGY AND ECG</t>
  </si>
  <si>
    <t xml:space="preserve">TOTAL OPD </t>
  </si>
  <si>
    <t>TOTAL IPD</t>
  </si>
  <si>
    <t>PATHOLOGY</t>
  </si>
  <si>
    <t>DEPARTMENT OF PATHOLOGY</t>
  </si>
  <si>
    <t xml:space="preserve">OPD ATTENDANCE </t>
  </si>
  <si>
    <t>DISCHARGE</t>
  </si>
  <si>
    <t>ONBED PATIENTS</t>
  </si>
  <si>
    <t>OCCUPANCY %</t>
  </si>
  <si>
    <t>X- RAY</t>
  </si>
  <si>
    <t xml:space="preserve">USG </t>
  </si>
  <si>
    <t xml:space="preserve">PATHOLOGY </t>
  </si>
  <si>
    <t>RADIOLOGY</t>
  </si>
  <si>
    <t>AMALTAS INSTITUTE OF HOMOEOPATHY</t>
  </si>
  <si>
    <t>AMALTAS HOMOEOPATHIC HOSPITAL &amp; RES. CENTRE</t>
  </si>
  <si>
    <t>VILLAGE BANGAR DEWAS DIST. DEWAS(M.P.)</t>
  </si>
  <si>
    <t xml:space="preserve">MEDICINE </t>
  </si>
  <si>
    <t>%</t>
  </si>
  <si>
    <t>BED OCCUPANCY</t>
  </si>
  <si>
    <t>VILLAGE BANGAR DEWAS (M.P.)</t>
  </si>
  <si>
    <t xml:space="preserve">DIET </t>
  </si>
  <si>
    <t>MINOR OT</t>
  </si>
  <si>
    <t>DATE</t>
  </si>
  <si>
    <t xml:space="preserve">IPD </t>
  </si>
  <si>
    <t xml:space="preserve">DISCHARGE </t>
  </si>
  <si>
    <t xml:space="preserve">ONBED </t>
  </si>
  <si>
    <t>PATIENTS</t>
  </si>
  <si>
    <t>DEPARTMENT OF ONBED PATIENTS</t>
  </si>
  <si>
    <t>ON BED</t>
  </si>
  <si>
    <t xml:space="preserve"> </t>
  </si>
</sst>
</file>

<file path=xl/styles.xml><?xml version="1.0" encoding="utf-8"?>
<styleSheet xmlns="http://schemas.openxmlformats.org/spreadsheetml/2006/main">
  <numFmts count="3">
    <numFmt numFmtId="164" formatCode="[$-409]dd\-mmm\-yy;@"/>
    <numFmt numFmtId="165" formatCode="[$-409]mmm\-yy;@"/>
    <numFmt numFmtId="166" formatCode="[$-409]mmm/yy;@"/>
  </numFmts>
  <fonts count="1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93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>
      <alignment horizontal="left"/>
    </xf>
    <xf numFmtId="17" fontId="0" fillId="0" borderId="5" xfId="0" applyNumberFormat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7" fontId="0" fillId="0" borderId="15" xfId="0" applyNumberFormat="1" applyBorder="1" applyAlignment="1">
      <alignment horizontal="center"/>
    </xf>
    <xf numFmtId="17" fontId="1" fillId="0" borderId="3" xfId="0" applyNumberFormat="1" applyFont="1" applyBorder="1" applyAlignment="1">
      <alignment horizontal="left"/>
    </xf>
    <xf numFmtId="17" fontId="1" fillId="0" borderId="5" xfId="0" applyNumberFormat="1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0" fillId="0" borderId="17" xfId="0" applyBorder="1"/>
    <xf numFmtId="0" fontId="0" fillId="0" borderId="0" xfId="0" applyBorder="1"/>
    <xf numFmtId="0" fontId="0" fillId="0" borderId="18" xfId="0" applyBorder="1"/>
    <xf numFmtId="0" fontId="0" fillId="0" borderId="6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6" xfId="0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1" fontId="1" fillId="0" borderId="8" xfId="0" applyNumberFormat="1" applyFont="1" applyBorder="1" applyAlignment="1">
      <alignment horizontal="center"/>
    </xf>
    <xf numFmtId="17" fontId="0" fillId="0" borderId="9" xfId="0" applyNumberFormat="1" applyBorder="1" applyAlignment="1">
      <alignment horizontal="center"/>
    </xf>
    <xf numFmtId="0" fontId="0" fillId="0" borderId="13" xfId="0" applyBorder="1"/>
    <xf numFmtId="0" fontId="0" fillId="0" borderId="1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26" xfId="0" applyBorder="1"/>
    <xf numFmtId="0" fontId="0" fillId="0" borderId="27" xfId="0" applyBorder="1"/>
    <xf numFmtId="0" fontId="1" fillId="0" borderId="12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1" fontId="0" fillId="0" borderId="0" xfId="0" applyNumberFormat="1"/>
    <xf numFmtId="0" fontId="2" fillId="0" borderId="22" xfId="0" applyFont="1" applyBorder="1" applyAlignment="1">
      <alignment horizontal="center"/>
    </xf>
    <xf numFmtId="17" fontId="0" fillId="0" borderId="15" xfId="0" applyNumberFormat="1" applyBorder="1" applyAlignment="1">
      <alignment horizontal="left"/>
    </xf>
    <xf numFmtId="17" fontId="1" fillId="0" borderId="0" xfId="0" applyNumberFormat="1" applyFont="1" applyBorder="1" applyAlignment="1">
      <alignment horizontal="left"/>
    </xf>
    <xf numFmtId="0" fontId="1" fillId="0" borderId="0" xfId="0" applyFont="1" applyBorder="1" applyAlignment="1">
      <alignment horizontal="center"/>
    </xf>
    <xf numFmtId="1" fontId="1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17" fontId="1" fillId="0" borderId="12" xfId="0" applyNumberFormat="1" applyFont="1" applyBorder="1" applyAlignment="1">
      <alignment horizontal="left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3" fillId="0" borderId="19" xfId="0" applyFont="1" applyBorder="1" applyAlignment="1">
      <alignment horizontal="left"/>
    </xf>
    <xf numFmtId="0" fontId="3" fillId="0" borderId="20" xfId="0" applyFont="1" applyBorder="1" applyAlignment="1">
      <alignment horizontal="left"/>
    </xf>
    <xf numFmtId="17" fontId="1" fillId="0" borderId="9" xfId="0" applyNumberFormat="1" applyFont="1" applyBorder="1" applyAlignment="1">
      <alignment horizontal="left"/>
    </xf>
    <xf numFmtId="0" fontId="1" fillId="0" borderId="31" xfId="0" applyFont="1" applyBorder="1" applyAlignment="1">
      <alignment horizontal="center"/>
    </xf>
    <xf numFmtId="0" fontId="0" fillId="0" borderId="32" xfId="0" applyBorder="1"/>
    <xf numFmtId="0" fontId="0" fillId="0" borderId="33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35" xfId="0" applyBorder="1" applyAlignment="1">
      <alignment horizontal="center"/>
    </xf>
    <xf numFmtId="0" fontId="1" fillId="0" borderId="38" xfId="0" applyFont="1" applyFill="1" applyBorder="1" applyAlignment="1">
      <alignment horizontal="center"/>
    </xf>
    <xf numFmtId="0" fontId="1" fillId="0" borderId="37" xfId="0" applyFont="1" applyBorder="1" applyAlignment="1">
      <alignment horizontal="center"/>
    </xf>
    <xf numFmtId="0" fontId="4" fillId="0" borderId="19" xfId="0" applyFont="1" applyBorder="1" applyAlignment="1">
      <alignment horizontal="left"/>
    </xf>
    <xf numFmtId="0" fontId="2" fillId="0" borderId="36" xfId="0" applyFont="1" applyBorder="1" applyAlignment="1">
      <alignment horizontal="center"/>
    </xf>
    <xf numFmtId="0" fontId="4" fillId="0" borderId="23" xfId="0" applyFont="1" applyBorder="1" applyAlignment="1">
      <alignment horizontal="right"/>
    </xf>
    <xf numFmtId="0" fontId="4" fillId="0" borderId="24" xfId="0" applyFont="1" applyBorder="1" applyAlignment="1">
      <alignment horizontal="right"/>
    </xf>
    <xf numFmtId="17" fontId="4" fillId="0" borderId="9" xfId="0" applyNumberFormat="1" applyFont="1" applyBorder="1" applyAlignment="1">
      <alignment horizontal="left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17" fontId="4" fillId="0" borderId="5" xfId="0" applyNumberFormat="1" applyFont="1" applyBorder="1" applyAlignment="1">
      <alignment horizontal="left"/>
    </xf>
    <xf numFmtId="0" fontId="5" fillId="0" borderId="1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17" fontId="5" fillId="0" borderId="15" xfId="0" applyNumberFormat="1" applyFont="1" applyBorder="1" applyAlignment="1">
      <alignment horizontal="left"/>
    </xf>
    <xf numFmtId="0" fontId="5" fillId="0" borderId="2" xfId="0" applyFont="1" applyBorder="1" applyAlignment="1">
      <alignment horizontal="center"/>
    </xf>
    <xf numFmtId="17" fontId="4" fillId="0" borderId="12" xfId="0" applyNumberFormat="1" applyFont="1" applyBorder="1" applyAlignment="1">
      <alignment horizontal="left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5" fillId="0" borderId="40" xfId="0" applyFont="1" applyBorder="1" applyAlignment="1">
      <alignment horizontal="left"/>
    </xf>
    <xf numFmtId="0" fontId="5" fillId="0" borderId="41" xfId="0" applyFont="1" applyBorder="1" applyAlignment="1"/>
    <xf numFmtId="0" fontId="0" fillId="0" borderId="24" xfId="0" applyBorder="1" applyAlignment="1"/>
    <xf numFmtId="0" fontId="0" fillId="0" borderId="18" xfId="0" applyBorder="1" applyAlignment="1">
      <alignment horizontal="center"/>
    </xf>
    <xf numFmtId="0" fontId="1" fillId="0" borderId="42" xfId="0" applyFont="1" applyBorder="1" applyAlignment="1">
      <alignment horizontal="center"/>
    </xf>
    <xf numFmtId="0" fontId="1" fillId="0" borderId="21" xfId="0" applyFont="1" applyFill="1" applyBorder="1" applyAlignment="1">
      <alignment horizontal="center"/>
    </xf>
    <xf numFmtId="0" fontId="5" fillId="0" borderId="43" xfId="0" applyFont="1" applyBorder="1" applyAlignment="1">
      <alignment horizontal="center"/>
    </xf>
    <xf numFmtId="0" fontId="5" fillId="0" borderId="30" xfId="0" applyFont="1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5" fillId="0" borderId="41" xfId="0" applyFont="1" applyBorder="1" applyAlignment="1">
      <alignment horizontal="left"/>
    </xf>
    <xf numFmtId="0" fontId="5" fillId="0" borderId="16" xfId="0" applyFont="1" applyBorder="1" applyAlignment="1">
      <alignment horizontal="center"/>
    </xf>
    <xf numFmtId="0" fontId="3" fillId="0" borderId="39" xfId="0" applyFont="1" applyBorder="1" applyAlignment="1">
      <alignment horizontal="left"/>
    </xf>
    <xf numFmtId="0" fontId="1" fillId="0" borderId="0" xfId="0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0" borderId="10" xfId="0" applyNumberForma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5" xfId="0" applyBorder="1" applyAlignment="1">
      <alignment horizontal="center"/>
    </xf>
    <xf numFmtId="0" fontId="1" fillId="0" borderId="3" xfId="0" applyFont="1" applyBorder="1" applyAlignment="1">
      <alignment horizontal="left"/>
    </xf>
    <xf numFmtId="0" fontId="1" fillId="0" borderId="8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0" fillId="0" borderId="1" xfId="0" applyBorder="1"/>
    <xf numFmtId="0" fontId="0" fillId="0" borderId="10" xfId="0" applyBorder="1"/>
    <xf numFmtId="0" fontId="8" fillId="0" borderId="0" xfId="0" applyFont="1"/>
    <xf numFmtId="0" fontId="3" fillId="0" borderId="0" xfId="0" applyFont="1"/>
    <xf numFmtId="0" fontId="1" fillId="0" borderId="0" xfId="0" applyFont="1"/>
    <xf numFmtId="0" fontId="1" fillId="0" borderId="3" xfId="0" applyFont="1" applyBorder="1"/>
    <xf numFmtId="0" fontId="1" fillId="0" borderId="4" xfId="0" applyFont="1" applyBorder="1"/>
    <xf numFmtId="0" fontId="1" fillId="0" borderId="7" xfId="0" applyFont="1" applyBorder="1"/>
    <xf numFmtId="0" fontId="1" fillId="0" borderId="8" xfId="0" applyFont="1" applyBorder="1"/>
    <xf numFmtId="165" fontId="0" fillId="0" borderId="10" xfId="0" applyNumberFormat="1" applyBorder="1"/>
    <xf numFmtId="1" fontId="0" fillId="0" borderId="10" xfId="0" applyNumberFormat="1" applyBorder="1" applyAlignment="1">
      <alignment horizontal="center"/>
    </xf>
    <xf numFmtId="1" fontId="0" fillId="0" borderId="11" xfId="0" applyNumberFormat="1" applyBorder="1" applyAlignment="1">
      <alignment horizontal="center"/>
    </xf>
    <xf numFmtId="1" fontId="1" fillId="0" borderId="4" xfId="0" applyNumberFormat="1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38" xfId="0" applyBorder="1" applyAlignment="1">
      <alignment horizontal="center"/>
    </xf>
    <xf numFmtId="166" fontId="0" fillId="0" borderId="10" xfId="0" applyNumberFormat="1" applyBorder="1" applyAlignment="1">
      <alignment horizontal="center"/>
    </xf>
    <xf numFmtId="166" fontId="0" fillId="0" borderId="1" xfId="0" applyNumberFormat="1" applyBorder="1" applyAlignment="1">
      <alignment horizontal="center"/>
    </xf>
    <xf numFmtId="166" fontId="0" fillId="0" borderId="2" xfId="0" applyNumberFormat="1" applyBorder="1" applyAlignment="1">
      <alignment horizontal="center"/>
    </xf>
    <xf numFmtId="166" fontId="0" fillId="0" borderId="4" xfId="0" applyNumberForma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38" xfId="0" applyFont="1" applyBorder="1" applyAlignment="1">
      <alignment horizontal="center"/>
    </xf>
    <xf numFmtId="0" fontId="1" fillId="0" borderId="5" xfId="0" applyFont="1" applyBorder="1" applyAlignment="1"/>
    <xf numFmtId="1" fontId="0" fillId="0" borderId="1" xfId="0" applyNumberFormat="1" applyBorder="1" applyAlignment="1">
      <alignment horizontal="center"/>
    </xf>
    <xf numFmtId="1" fontId="0" fillId="0" borderId="8" xfId="0" applyNumberForma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45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1" fontId="0" fillId="0" borderId="45" xfId="0" applyNumberFormat="1" applyFill="1" applyBorder="1" applyAlignment="1">
      <alignment horizontal="center"/>
    </xf>
    <xf numFmtId="1" fontId="0" fillId="0" borderId="0" xfId="0" applyNumberFormat="1" applyFill="1" applyBorder="1" applyAlignment="1">
      <alignment horizontal="center"/>
    </xf>
    <xf numFmtId="165" fontId="0" fillId="0" borderId="46" xfId="0" applyNumberFormat="1" applyBorder="1"/>
    <xf numFmtId="1" fontId="0" fillId="0" borderId="2" xfId="0" applyNumberFormat="1" applyBorder="1" applyAlignment="1">
      <alignment horizontal="center"/>
    </xf>
    <xf numFmtId="0" fontId="1" fillId="0" borderId="1" xfId="0" applyFont="1" applyBorder="1"/>
    <xf numFmtId="0" fontId="1" fillId="0" borderId="5" xfId="0" applyFont="1" applyBorder="1"/>
    <xf numFmtId="1" fontId="0" fillId="0" borderId="1" xfId="0" applyNumberFormat="1" applyFont="1" applyBorder="1" applyAlignment="1">
      <alignment horizontal="center"/>
    </xf>
    <xf numFmtId="165" fontId="0" fillId="0" borderId="1" xfId="0" applyNumberFormat="1" applyBorder="1"/>
    <xf numFmtId="0" fontId="0" fillId="0" borderId="1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15" xfId="0" applyFont="1" applyBorder="1" applyAlignment="1">
      <alignment horizontal="center"/>
    </xf>
    <xf numFmtId="165" fontId="0" fillId="0" borderId="2" xfId="0" applyNumberFormat="1" applyBorder="1"/>
    <xf numFmtId="0" fontId="0" fillId="0" borderId="4" xfId="0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7" xfId="0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0" xfId="0" applyBorder="1" applyAlignment="1">
      <alignment horizontal="center"/>
    </xf>
    <xf numFmtId="1" fontId="0" fillId="0" borderId="0" xfId="0" applyNumberFormat="1" applyBorder="1" applyAlignment="1">
      <alignment horizontal="center"/>
    </xf>
    <xf numFmtId="1" fontId="0" fillId="0" borderId="6" xfId="0" applyNumberFormat="1" applyBorder="1" applyAlignment="1">
      <alignment horizontal="center"/>
    </xf>
    <xf numFmtId="1" fontId="0" fillId="0" borderId="38" xfId="0" applyNumberFormat="1" applyBorder="1" applyAlignment="1">
      <alignment horizontal="center"/>
    </xf>
    <xf numFmtId="0" fontId="9" fillId="0" borderId="0" xfId="0" applyFont="1" applyAlignment="1">
      <alignment horizontal="left"/>
    </xf>
    <xf numFmtId="0" fontId="0" fillId="0" borderId="10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6" fillId="0" borderId="0" xfId="0" applyFont="1"/>
    <xf numFmtId="0" fontId="0" fillId="0" borderId="2" xfId="0" applyBorder="1"/>
    <xf numFmtId="0" fontId="1" fillId="0" borderId="12" xfId="0" applyFont="1" applyBorder="1"/>
    <xf numFmtId="0" fontId="0" fillId="0" borderId="3" xfId="0" applyBorder="1"/>
    <xf numFmtId="0" fontId="0" fillId="0" borderId="5" xfId="0" applyBorder="1"/>
    <xf numFmtId="0" fontId="0" fillId="0" borderId="15" xfId="0" applyBorder="1"/>
    <xf numFmtId="0" fontId="0" fillId="0" borderId="9" xfId="0" applyBorder="1"/>
    <xf numFmtId="0" fontId="0" fillId="0" borderId="7" xfId="0" applyBorder="1"/>
    <xf numFmtId="0" fontId="1" fillId="0" borderId="13" xfId="0" applyFont="1" applyBorder="1"/>
    <xf numFmtId="0" fontId="1" fillId="0" borderId="0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" fillId="0" borderId="4" xfId="0" applyFont="1" applyBorder="1" applyAlignment="1">
      <alignment horizontal="center"/>
    </xf>
    <xf numFmtId="165" fontId="0" fillId="0" borderId="10" xfId="0" applyNumberFormat="1" applyBorder="1" applyAlignment="1">
      <alignment horizontal="center"/>
    </xf>
    <xf numFmtId="165" fontId="0" fillId="0" borderId="46" xfId="0" applyNumberFormat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165" fontId="0" fillId="0" borderId="2" xfId="0" applyNumberFormat="1" applyBorder="1" applyAlignment="1">
      <alignment horizontal="center"/>
    </xf>
    <xf numFmtId="165" fontId="0" fillId="0" borderId="0" xfId="0" applyNumberFormat="1" applyBorder="1"/>
    <xf numFmtId="0" fontId="0" fillId="0" borderId="0" xfId="0" applyFont="1" applyBorder="1" applyAlignment="1">
      <alignment horizontal="center"/>
    </xf>
    <xf numFmtId="0" fontId="1" fillId="0" borderId="0" xfId="0" applyFont="1" applyBorder="1"/>
    <xf numFmtId="1" fontId="0" fillId="0" borderId="0" xfId="0" applyNumberFormat="1" applyFont="1" applyBorder="1" applyAlignment="1">
      <alignment horizontal="center"/>
    </xf>
    <xf numFmtId="0" fontId="1" fillId="0" borderId="47" xfId="0" applyFont="1" applyBorder="1" applyAlignment="1">
      <alignment horizontal="center"/>
    </xf>
    <xf numFmtId="1" fontId="1" fillId="0" borderId="34" xfId="0" applyNumberFormat="1" applyFont="1" applyBorder="1" applyAlignment="1">
      <alignment horizontal="center"/>
    </xf>
    <xf numFmtId="1" fontId="1" fillId="0" borderId="49" xfId="0" applyNumberFormat="1" applyFont="1" applyBorder="1" applyAlignment="1">
      <alignment horizontal="center"/>
    </xf>
    <xf numFmtId="0" fontId="1" fillId="0" borderId="50" xfId="0" applyFont="1" applyFill="1" applyBorder="1" applyAlignment="1">
      <alignment horizontal="center"/>
    </xf>
    <xf numFmtId="0" fontId="0" fillId="0" borderId="45" xfId="0" applyBorder="1" applyAlignment="1">
      <alignment horizontal="center"/>
    </xf>
    <xf numFmtId="0" fontId="1" fillId="0" borderId="52" xfId="0" applyFont="1" applyFill="1" applyBorder="1" applyAlignment="1">
      <alignment horizontal="center"/>
    </xf>
    <xf numFmtId="1" fontId="0" fillId="0" borderId="53" xfId="0" applyNumberFormat="1" applyBorder="1" applyAlignment="1">
      <alignment horizontal="center"/>
    </xf>
    <xf numFmtId="0" fontId="1" fillId="0" borderId="37" xfId="0" applyFont="1" applyFill="1" applyBorder="1" applyAlignment="1">
      <alignment horizontal="center"/>
    </xf>
    <xf numFmtId="0" fontId="0" fillId="0" borderId="6" xfId="0" applyBorder="1"/>
    <xf numFmtId="0" fontId="10" fillId="0" borderId="44" xfId="0" applyFont="1" applyBorder="1"/>
    <xf numFmtId="0" fontId="0" fillId="0" borderId="44" xfId="0" applyBorder="1"/>
    <xf numFmtId="0" fontId="1" fillId="0" borderId="32" xfId="0" applyFont="1" applyBorder="1" applyAlignment="1">
      <alignment horizontal="center"/>
    </xf>
    <xf numFmtId="0" fontId="1" fillId="0" borderId="11" xfId="0" applyFont="1" applyFill="1" applyBorder="1" applyAlignment="1">
      <alignment horizontal="center"/>
    </xf>
    <xf numFmtId="1" fontId="0" fillId="0" borderId="50" xfId="0" applyNumberFormat="1" applyBorder="1" applyAlignment="1">
      <alignment horizontal="center"/>
    </xf>
    <xf numFmtId="1" fontId="0" fillId="0" borderId="51" xfId="0" applyNumberFormat="1" applyBorder="1" applyAlignment="1">
      <alignment horizontal="center"/>
    </xf>
    <xf numFmtId="1" fontId="0" fillId="0" borderId="52" xfId="0" applyNumberFormat="1" applyBorder="1" applyAlignment="1">
      <alignment horizontal="center"/>
    </xf>
    <xf numFmtId="1" fontId="0" fillId="0" borderId="37" xfId="0" applyNumberFormat="1" applyBorder="1" applyAlignment="1">
      <alignment horizontal="center"/>
    </xf>
    <xf numFmtId="0" fontId="0" fillId="0" borderId="54" xfId="0" applyBorder="1" applyAlignment="1">
      <alignment horizontal="center"/>
    </xf>
    <xf numFmtId="1" fontId="1" fillId="0" borderId="6" xfId="0" applyNumberFormat="1" applyFont="1" applyBorder="1" applyAlignment="1">
      <alignment horizontal="center"/>
    </xf>
    <xf numFmtId="1" fontId="1" fillId="0" borderId="38" xfId="0" applyNumberFormat="1" applyFont="1" applyBorder="1" applyAlignment="1">
      <alignment horizontal="center"/>
    </xf>
    <xf numFmtId="0" fontId="6" fillId="0" borderId="44" xfId="0" applyFont="1" applyBorder="1"/>
    <xf numFmtId="0" fontId="1" fillId="0" borderId="4" xfId="0" applyFont="1" applyBorder="1" applyAlignment="1">
      <alignment horizontal="center"/>
    </xf>
    <xf numFmtId="0" fontId="1" fillId="0" borderId="37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7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" fillId="0" borderId="36" xfId="0" applyFont="1" applyBorder="1" applyAlignment="1">
      <alignment horizontal="center"/>
    </xf>
    <xf numFmtId="0" fontId="6" fillId="0" borderId="0" xfId="0" applyFont="1" applyAlignment="1"/>
    <xf numFmtId="0" fontId="0" fillId="0" borderId="16" xfId="0" applyBorder="1"/>
    <xf numFmtId="0" fontId="10" fillId="0" borderId="0" xfId="0" applyFont="1" applyAlignment="1"/>
    <xf numFmtId="0" fontId="0" fillId="0" borderId="0" xfId="0" applyFont="1"/>
    <xf numFmtId="0" fontId="0" fillId="0" borderId="9" xfId="0" applyFont="1" applyBorder="1" applyAlignment="1">
      <alignment horizontal="center"/>
    </xf>
    <xf numFmtId="166" fontId="0" fillId="0" borderId="10" xfId="0" applyNumberFormat="1" applyFont="1" applyBorder="1" applyAlignment="1">
      <alignment horizontal="center"/>
    </xf>
    <xf numFmtId="0" fontId="0" fillId="0" borderId="11" xfId="0" applyFont="1" applyBorder="1" applyAlignment="1">
      <alignment horizontal="center"/>
    </xf>
    <xf numFmtId="166" fontId="0" fillId="0" borderId="1" xfId="0" applyNumberFormat="1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166" fontId="0" fillId="0" borderId="2" xfId="0" applyNumberFormat="1" applyFont="1" applyBorder="1" applyAlignment="1">
      <alignment horizontal="center"/>
    </xf>
    <xf numFmtId="166" fontId="0" fillId="0" borderId="4" xfId="0" applyNumberFormat="1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37" xfId="0" applyFont="1" applyBorder="1" applyAlignment="1">
      <alignment horizontal="center"/>
    </xf>
    <xf numFmtId="1" fontId="0" fillId="0" borderId="6" xfId="0" applyNumberFormat="1" applyFont="1" applyBorder="1" applyAlignment="1">
      <alignment horizontal="center"/>
    </xf>
    <xf numFmtId="0" fontId="0" fillId="0" borderId="8" xfId="0" applyFont="1" applyBorder="1" applyAlignment="1">
      <alignment horizontal="center"/>
    </xf>
    <xf numFmtId="1" fontId="0" fillId="0" borderId="8" xfId="0" applyNumberFormat="1" applyFont="1" applyBorder="1" applyAlignment="1">
      <alignment horizontal="center"/>
    </xf>
    <xf numFmtId="1" fontId="0" fillId="0" borderId="38" xfId="0" applyNumberFormat="1" applyFont="1" applyBorder="1" applyAlignment="1">
      <alignment horizontal="center"/>
    </xf>
    <xf numFmtId="0" fontId="1" fillId="0" borderId="31" xfId="0" applyFont="1" applyBorder="1" applyAlignment="1">
      <alignment horizontal="center"/>
    </xf>
    <xf numFmtId="0" fontId="1" fillId="0" borderId="47" xfId="0" applyFont="1" applyBorder="1"/>
    <xf numFmtId="0" fontId="1" fillId="0" borderId="49" xfId="0" applyFont="1" applyBorder="1"/>
    <xf numFmtId="164" fontId="0" fillId="0" borderId="33" xfId="0" applyNumberFormat="1" applyBorder="1" applyAlignment="1">
      <alignment horizontal="center"/>
    </xf>
    <xf numFmtId="164" fontId="0" fillId="0" borderId="34" xfId="0" applyNumberFormat="1" applyBorder="1" applyAlignment="1">
      <alignment horizontal="center"/>
    </xf>
    <xf numFmtId="0" fontId="0" fillId="0" borderId="53" xfId="0" applyBorder="1"/>
    <xf numFmtId="0" fontId="0" fillId="0" borderId="51" xfId="0" applyBorder="1"/>
    <xf numFmtId="0" fontId="1" fillId="0" borderId="50" xfId="0" applyFont="1" applyBorder="1"/>
    <xf numFmtId="0" fontId="1" fillId="0" borderId="52" xfId="0" applyFont="1" applyBorder="1"/>
    <xf numFmtId="0" fontId="4" fillId="0" borderId="55" xfId="0" applyFont="1" applyBorder="1" applyAlignment="1"/>
    <xf numFmtId="1" fontId="0" fillId="0" borderId="33" xfId="0" applyNumberFormat="1" applyBorder="1" applyAlignment="1">
      <alignment horizontal="center"/>
    </xf>
    <xf numFmtId="1" fontId="0" fillId="0" borderId="45" xfId="0" applyNumberFormat="1" applyBorder="1" applyAlignment="1">
      <alignment horizontal="center"/>
    </xf>
    <xf numFmtId="1" fontId="1" fillId="0" borderId="47" xfId="0" applyNumberFormat="1" applyFont="1" applyBorder="1" applyAlignment="1">
      <alignment horizontal="center"/>
    </xf>
    <xf numFmtId="1" fontId="0" fillId="0" borderId="56" xfId="0" applyNumberFormat="1" applyBorder="1" applyAlignment="1">
      <alignment horizontal="center"/>
    </xf>
    <xf numFmtId="1" fontId="0" fillId="0" borderId="47" xfId="0" applyNumberFormat="1" applyBorder="1" applyAlignment="1">
      <alignment horizontal="center"/>
    </xf>
    <xf numFmtId="1" fontId="0" fillId="0" borderId="32" xfId="0" applyNumberForma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7" xfId="0" applyFont="1" applyBorder="1" applyAlignment="1">
      <alignment horizontal="center"/>
    </xf>
    <xf numFmtId="0" fontId="1" fillId="0" borderId="58" xfId="0" applyFont="1" applyBorder="1" applyAlignment="1">
      <alignment horizontal="center"/>
    </xf>
    <xf numFmtId="0" fontId="1" fillId="0" borderId="59" xfId="0" applyFon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0" fillId="0" borderId="4" xfId="0" applyBorder="1"/>
    <xf numFmtId="0" fontId="0" fillId="0" borderId="8" xfId="0" applyBorder="1"/>
    <xf numFmtId="0" fontId="1" fillId="0" borderId="60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1" xfId="0" applyFont="1" applyBorder="1" applyAlignment="1">
      <alignment horizontal="center"/>
    </xf>
    <xf numFmtId="1" fontId="0" fillId="0" borderId="2" xfId="0" applyNumberFormat="1" applyBorder="1"/>
    <xf numFmtId="1" fontId="0" fillId="0" borderId="16" xfId="0" applyNumberFormat="1" applyBorder="1"/>
    <xf numFmtId="0" fontId="0" fillId="0" borderId="53" xfId="0" applyBorder="1" applyAlignment="1">
      <alignment horizontal="center"/>
    </xf>
    <xf numFmtId="0" fontId="0" fillId="0" borderId="51" xfId="0" applyBorder="1" applyAlignment="1">
      <alignment horizontal="center"/>
    </xf>
    <xf numFmtId="0" fontId="1" fillId="0" borderId="50" xfId="0" applyFont="1" applyBorder="1" applyAlignment="1">
      <alignment horizontal="center"/>
    </xf>
    <xf numFmtId="1" fontId="1" fillId="0" borderId="52" xfId="0" applyNumberFormat="1" applyFont="1" applyBorder="1" applyAlignment="1">
      <alignment horizontal="center"/>
    </xf>
    <xf numFmtId="1" fontId="0" fillId="0" borderId="16" xfId="0" applyNumberForma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0" fillId="0" borderId="23" xfId="0" applyBorder="1" applyAlignment="1"/>
    <xf numFmtId="0" fontId="0" fillId="0" borderId="24" xfId="0" applyBorder="1" applyAlignment="1"/>
    <xf numFmtId="0" fontId="3" fillId="0" borderId="28" xfId="0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0" fontId="2" fillId="0" borderId="30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6" fillId="0" borderId="39" xfId="0" applyFont="1" applyBorder="1" applyAlignment="1">
      <alignment horizontal="left"/>
    </xf>
    <xf numFmtId="0" fontId="7" fillId="0" borderId="40" xfId="0" applyFont="1" applyBorder="1" applyAlignment="1">
      <alignment horizontal="left"/>
    </xf>
    <xf numFmtId="0" fontId="7" fillId="0" borderId="41" xfId="0" applyFont="1" applyBorder="1" applyAlignment="1"/>
    <xf numFmtId="0" fontId="4" fillId="0" borderId="23" xfId="0" applyFont="1" applyBorder="1" applyAlignment="1">
      <alignment horizontal="right"/>
    </xf>
    <xf numFmtId="0" fontId="4" fillId="0" borderId="24" xfId="0" applyFont="1" applyBorder="1" applyAlignment="1">
      <alignment horizontal="right"/>
    </xf>
    <xf numFmtId="0" fontId="8" fillId="0" borderId="44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44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7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7" xfId="0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31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8" fillId="0" borderId="0" xfId="0" applyFont="1" applyAlignment="1">
      <alignment horizontal="left"/>
    </xf>
    <xf numFmtId="0" fontId="0" fillId="0" borderId="0" xfId="0" applyBorder="1" applyAlignment="1">
      <alignment horizontal="center"/>
    </xf>
    <xf numFmtId="0" fontId="0" fillId="0" borderId="47" xfId="0" applyBorder="1" applyAlignment="1">
      <alignment horizontal="center"/>
    </xf>
    <xf numFmtId="0" fontId="0" fillId="0" borderId="42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48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30" xfId="0" applyBorder="1" applyAlignment="1">
      <alignment horizontal="center"/>
    </xf>
    <xf numFmtId="0" fontId="4" fillId="0" borderId="0" xfId="0" applyFont="1" applyAlignment="1">
      <alignment horizontal="center"/>
    </xf>
    <xf numFmtId="0" fontId="10" fillId="0" borderId="44" xfId="0" applyFont="1" applyBorder="1" applyAlignment="1">
      <alignment horizontal="center"/>
    </xf>
    <xf numFmtId="0" fontId="4" fillId="0" borderId="6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4:N68"/>
  <sheetViews>
    <sheetView topLeftCell="A43" workbookViewId="0">
      <selection activeCell="C65" sqref="C65"/>
    </sheetView>
  </sheetViews>
  <sheetFormatPr defaultRowHeight="15"/>
  <cols>
    <col min="2" max="2" width="21" customWidth="1"/>
    <col min="3" max="3" width="19.7109375" customWidth="1"/>
    <col min="4" max="4" width="17.140625" customWidth="1"/>
    <col min="7" max="7" width="21.7109375" customWidth="1"/>
    <col min="8" max="8" width="24.140625" customWidth="1"/>
    <col min="9" max="9" width="24" customWidth="1"/>
    <col min="11" max="11" width="27.140625" customWidth="1"/>
    <col min="12" max="12" width="22.85546875" customWidth="1"/>
    <col min="13" max="13" width="22.5703125" customWidth="1"/>
    <col min="14" max="14" width="20" customWidth="1"/>
  </cols>
  <sheetData>
    <row r="4" spans="2:14" ht="15.75" thickBot="1"/>
    <row r="5" spans="2:14" ht="24" customHeight="1" thickBot="1">
      <c r="B5" s="251" t="s">
        <v>7</v>
      </c>
      <c r="C5" s="252"/>
      <c r="D5" s="253"/>
      <c r="G5" s="251" t="s">
        <v>8</v>
      </c>
      <c r="H5" s="252"/>
      <c r="I5" s="253"/>
      <c r="K5" s="77" t="s">
        <v>23</v>
      </c>
      <c r="L5" s="66"/>
      <c r="M5" s="75"/>
      <c r="N5" s="67"/>
    </row>
    <row r="6" spans="2:14" ht="24" customHeight="1" thickBot="1">
      <c r="B6" s="11"/>
      <c r="C6" s="12"/>
      <c r="D6" s="13"/>
      <c r="G6" s="11"/>
      <c r="H6" s="12"/>
      <c r="I6" s="13"/>
      <c r="K6" s="41" t="s">
        <v>0</v>
      </c>
      <c r="L6" s="42"/>
      <c r="M6" s="54" t="s">
        <v>24</v>
      </c>
      <c r="N6" s="53"/>
    </row>
    <row r="7" spans="2:14" ht="24" customHeight="1" thickBot="1">
      <c r="B7" s="259" t="s">
        <v>10</v>
      </c>
      <c r="C7" s="262"/>
      <c r="D7" s="263"/>
      <c r="G7" s="259" t="s">
        <v>9</v>
      </c>
      <c r="H7" s="260"/>
      <c r="I7" s="261"/>
      <c r="K7" s="251"/>
      <c r="L7" s="257"/>
      <c r="M7" s="258"/>
      <c r="N7" s="68"/>
    </row>
    <row r="8" spans="2:14" ht="24" customHeight="1" thickBot="1">
      <c r="B8" s="254" t="s">
        <v>0</v>
      </c>
      <c r="C8" s="255"/>
      <c r="D8" s="256"/>
      <c r="G8" s="254" t="s">
        <v>0</v>
      </c>
      <c r="H8" s="255"/>
      <c r="I8" s="256"/>
      <c r="K8" s="248"/>
      <c r="L8" s="249"/>
      <c r="M8" s="250"/>
      <c r="N8" s="69"/>
    </row>
    <row r="9" spans="2:14" ht="24" customHeight="1" thickBot="1">
      <c r="B9" s="4" t="s">
        <v>1</v>
      </c>
      <c r="C9" s="5" t="s">
        <v>2</v>
      </c>
      <c r="D9" s="6" t="s">
        <v>3</v>
      </c>
      <c r="G9" s="4" t="s">
        <v>1</v>
      </c>
      <c r="H9" s="5" t="s">
        <v>2</v>
      </c>
      <c r="I9" s="6" t="s">
        <v>3</v>
      </c>
      <c r="K9" s="28" t="s">
        <v>11</v>
      </c>
      <c r="L9" s="38" t="s">
        <v>2</v>
      </c>
      <c r="M9" s="39" t="s">
        <v>17</v>
      </c>
      <c r="N9" s="70" t="s">
        <v>19</v>
      </c>
    </row>
    <row r="10" spans="2:14" ht="24" customHeight="1" thickBot="1">
      <c r="B10" s="28">
        <v>2019</v>
      </c>
      <c r="C10" s="22"/>
      <c r="D10" s="23"/>
      <c r="G10" s="29">
        <v>2019</v>
      </c>
      <c r="H10" s="26"/>
      <c r="I10" s="27"/>
      <c r="K10" s="29"/>
      <c r="L10" s="26"/>
      <c r="M10" s="27"/>
      <c r="N10" s="71" t="s">
        <v>18</v>
      </c>
    </row>
    <row r="11" spans="2:14" ht="24" customHeight="1">
      <c r="B11" s="21">
        <v>43678</v>
      </c>
      <c r="C11" s="24">
        <v>6424</v>
      </c>
      <c r="D11" s="25">
        <v>39</v>
      </c>
      <c r="E11" s="30">
        <f>+C11/70</f>
        <v>91.771428571428572</v>
      </c>
      <c r="F11" s="30">
        <f>+E11/25</f>
        <v>3.6708571428571428</v>
      </c>
      <c r="G11" s="21">
        <v>43678</v>
      </c>
      <c r="H11" s="24">
        <v>6559</v>
      </c>
      <c r="I11" s="25">
        <v>29</v>
      </c>
      <c r="K11" s="55" t="s">
        <v>12</v>
      </c>
      <c r="L11" s="56">
        <v>76</v>
      </c>
      <c r="M11" s="57">
        <v>6</v>
      </c>
      <c r="N11" s="72">
        <v>6</v>
      </c>
    </row>
    <row r="12" spans="2:14" ht="24" customHeight="1">
      <c r="B12" s="3">
        <v>43709</v>
      </c>
      <c r="C12" s="1">
        <v>6549</v>
      </c>
      <c r="D12" s="14">
        <v>41</v>
      </c>
      <c r="E12" s="30">
        <f t="shared" ref="E12:E15" si="0">+C12/70</f>
        <v>93.557142857142864</v>
      </c>
      <c r="F12" s="30">
        <f t="shared" ref="F12:F15" si="1">+E12/25</f>
        <v>3.7422857142857144</v>
      </c>
      <c r="G12" s="3">
        <v>43709</v>
      </c>
      <c r="H12" s="1">
        <v>6529</v>
      </c>
      <c r="I12" s="14">
        <v>36</v>
      </c>
      <c r="K12" s="58" t="s">
        <v>13</v>
      </c>
      <c r="L12" s="59">
        <v>53</v>
      </c>
      <c r="M12" s="60">
        <v>3</v>
      </c>
      <c r="N12" s="73">
        <v>3</v>
      </c>
    </row>
    <row r="13" spans="2:14" ht="24" customHeight="1">
      <c r="B13" s="3">
        <v>43739</v>
      </c>
      <c r="C13" s="1">
        <v>6502</v>
      </c>
      <c r="D13" s="14">
        <v>39</v>
      </c>
      <c r="E13" s="30">
        <f t="shared" si="0"/>
        <v>92.885714285714286</v>
      </c>
      <c r="F13" s="30">
        <f t="shared" si="1"/>
        <v>3.7154285714285713</v>
      </c>
      <c r="G13" s="3">
        <v>43739</v>
      </c>
      <c r="H13" s="1">
        <v>6573</v>
      </c>
      <c r="I13" s="14">
        <v>31</v>
      </c>
      <c r="K13" s="58" t="s">
        <v>14</v>
      </c>
      <c r="L13" s="59">
        <v>38</v>
      </c>
      <c r="M13" s="60">
        <v>1</v>
      </c>
      <c r="N13" s="73">
        <v>1</v>
      </c>
    </row>
    <row r="14" spans="2:14" ht="24" customHeight="1">
      <c r="B14" s="3">
        <v>43770</v>
      </c>
      <c r="C14" s="1">
        <v>6537</v>
      </c>
      <c r="D14" s="14">
        <v>42</v>
      </c>
      <c r="E14" s="30">
        <f t="shared" si="0"/>
        <v>93.385714285714286</v>
      </c>
      <c r="F14" s="30">
        <f t="shared" si="1"/>
        <v>3.7354285714285713</v>
      </c>
      <c r="G14" s="3">
        <v>43770</v>
      </c>
      <c r="H14" s="1">
        <v>6604</v>
      </c>
      <c r="I14" s="14">
        <v>37</v>
      </c>
      <c r="K14" s="58" t="s">
        <v>15</v>
      </c>
      <c r="L14" s="59">
        <v>23</v>
      </c>
      <c r="M14" s="60">
        <v>1</v>
      </c>
      <c r="N14" s="73">
        <v>1</v>
      </c>
    </row>
    <row r="15" spans="2:14" ht="24" customHeight="1">
      <c r="B15" s="3">
        <v>43800</v>
      </c>
      <c r="C15" s="1">
        <v>6528</v>
      </c>
      <c r="D15" s="14">
        <v>40</v>
      </c>
      <c r="E15" s="30">
        <f t="shared" si="0"/>
        <v>93.257142857142853</v>
      </c>
      <c r="F15" s="30">
        <f t="shared" si="1"/>
        <v>3.730285714285714</v>
      </c>
      <c r="G15" s="3">
        <v>43800</v>
      </c>
      <c r="H15" s="1">
        <v>6695</v>
      </c>
      <c r="I15" s="14">
        <v>34</v>
      </c>
      <c r="K15" s="58"/>
      <c r="L15" s="59"/>
      <c r="M15" s="60"/>
      <c r="N15" s="73"/>
    </row>
    <row r="16" spans="2:14" ht="24" customHeight="1" thickBot="1">
      <c r="B16" s="7"/>
      <c r="C16" s="15"/>
      <c r="D16" s="16"/>
      <c r="G16" s="7"/>
      <c r="H16" s="15"/>
      <c r="I16" s="16"/>
      <c r="K16" s="61"/>
      <c r="L16" s="62"/>
      <c r="M16" s="76"/>
      <c r="N16" s="73"/>
    </row>
    <row r="17" spans="2:14" ht="24" customHeight="1" thickBot="1">
      <c r="B17" s="8" t="s">
        <v>4</v>
      </c>
      <c r="C17" s="17">
        <f>SUM(C11:C16)</f>
        <v>32540</v>
      </c>
      <c r="D17" s="17">
        <f>SUM(D11:D16)</f>
        <v>201</v>
      </c>
      <c r="G17" s="8" t="s">
        <v>4</v>
      </c>
      <c r="H17" s="17">
        <f>SUM(H11:H16)</f>
        <v>32960</v>
      </c>
      <c r="I17" s="17">
        <f>SUM(I11:I16)</f>
        <v>167</v>
      </c>
      <c r="K17" s="63" t="s">
        <v>4</v>
      </c>
      <c r="L17" s="64">
        <f>SUM(L11:L16)</f>
        <v>190</v>
      </c>
      <c r="M17" s="65">
        <f>SUM(M11:M16)</f>
        <v>11</v>
      </c>
      <c r="N17" s="74">
        <f>SUM(N11:N16)</f>
        <v>11</v>
      </c>
    </row>
    <row r="18" spans="2:14">
      <c r="B18" s="9" t="s">
        <v>5</v>
      </c>
      <c r="C18" s="18">
        <f>+C17/5</f>
        <v>6508</v>
      </c>
      <c r="D18" s="19">
        <f>+D17/5</f>
        <v>40.200000000000003</v>
      </c>
      <c r="G18" s="9" t="s">
        <v>5</v>
      </c>
      <c r="H18" s="18">
        <f>+H17/5</f>
        <v>6592</v>
      </c>
      <c r="I18" s="19">
        <f>+I17/5</f>
        <v>33.4</v>
      </c>
      <c r="K18" s="33"/>
      <c r="L18" s="34"/>
      <c r="M18" s="35"/>
    </row>
    <row r="19" spans="2:14" ht="15.75" thickBot="1">
      <c r="B19" s="10" t="s">
        <v>6</v>
      </c>
      <c r="C19" s="20">
        <f>+C18/25</f>
        <v>260.32</v>
      </c>
      <c r="D19" s="20">
        <f>+D18/25</f>
        <v>1.6080000000000001</v>
      </c>
      <c r="G19" s="10" t="s">
        <v>6</v>
      </c>
      <c r="H19" s="20">
        <f>+H18/25</f>
        <v>263.68</v>
      </c>
      <c r="I19" s="20"/>
      <c r="K19" s="36"/>
      <c r="L19" s="35"/>
      <c r="M19" s="35"/>
    </row>
    <row r="20" spans="2:14">
      <c r="B20" s="2"/>
      <c r="G20" s="2"/>
    </row>
    <row r="22" spans="2:14" ht="15.75" thickBot="1"/>
    <row r="23" spans="2:14" ht="21.75" thickBot="1">
      <c r="B23" s="251" t="s">
        <v>7</v>
      </c>
      <c r="C23" s="252"/>
      <c r="D23" s="253"/>
      <c r="G23" s="251" t="s">
        <v>8</v>
      </c>
      <c r="H23" s="252"/>
      <c r="I23" s="253"/>
      <c r="K23" s="264" t="s">
        <v>21</v>
      </c>
      <c r="L23" s="265"/>
      <c r="M23" s="265"/>
      <c r="N23" s="266"/>
    </row>
    <row r="24" spans="2:14" ht="19.5" thickBot="1">
      <c r="B24" s="11"/>
      <c r="C24" s="12"/>
      <c r="D24" s="13"/>
      <c r="G24" s="11"/>
      <c r="H24" s="12"/>
      <c r="I24" s="13"/>
      <c r="K24" s="51" t="s">
        <v>0</v>
      </c>
      <c r="L24" s="42"/>
      <c r="M24" s="267" t="s">
        <v>16</v>
      </c>
      <c r="N24" s="268"/>
    </row>
    <row r="25" spans="2:14" ht="19.5" thickBot="1">
      <c r="B25" s="259" t="s">
        <v>10</v>
      </c>
      <c r="C25" s="262"/>
      <c r="D25" s="263"/>
      <c r="G25" s="259" t="s">
        <v>9</v>
      </c>
      <c r="H25" s="260"/>
      <c r="I25" s="261"/>
      <c r="K25" s="31"/>
      <c r="L25" s="52" t="s">
        <v>22</v>
      </c>
      <c r="M25" s="40"/>
      <c r="N25" s="13"/>
    </row>
    <row r="26" spans="2:14" ht="21.95" customHeight="1" thickBot="1">
      <c r="B26" s="254" t="s">
        <v>0</v>
      </c>
      <c r="C26" s="255"/>
      <c r="D26" s="256"/>
      <c r="G26" s="254" t="s">
        <v>0</v>
      </c>
      <c r="H26" s="255"/>
      <c r="I26" s="256"/>
      <c r="K26" s="248"/>
      <c r="L26" s="249"/>
      <c r="M26" s="249"/>
      <c r="N26" s="16"/>
    </row>
    <row r="27" spans="2:14" ht="21.95" customHeight="1" thickBot="1">
      <c r="B27" s="4" t="s">
        <v>1</v>
      </c>
      <c r="C27" s="5" t="s">
        <v>2</v>
      </c>
      <c r="D27" s="6" t="s">
        <v>3</v>
      </c>
      <c r="G27" s="4" t="s">
        <v>1</v>
      </c>
      <c r="H27" s="5" t="s">
        <v>2</v>
      </c>
      <c r="I27" s="6" t="s">
        <v>3</v>
      </c>
      <c r="K27" s="28" t="s">
        <v>11</v>
      </c>
      <c r="L27" s="38" t="s">
        <v>2</v>
      </c>
      <c r="M27" s="44" t="s">
        <v>17</v>
      </c>
      <c r="N27" s="50" t="s">
        <v>19</v>
      </c>
    </row>
    <row r="28" spans="2:14" ht="21.95" customHeight="1" thickBot="1">
      <c r="B28" s="28">
        <v>2020</v>
      </c>
      <c r="C28" s="22"/>
      <c r="D28" s="23"/>
      <c r="G28" s="28">
        <v>2020</v>
      </c>
      <c r="H28" s="22"/>
      <c r="I28" s="23"/>
      <c r="K28" s="29"/>
      <c r="L28" s="26"/>
      <c r="M28" s="45"/>
      <c r="N28" s="49" t="s">
        <v>18</v>
      </c>
    </row>
    <row r="29" spans="2:14" ht="21.95" customHeight="1">
      <c r="B29" s="21">
        <v>43831</v>
      </c>
      <c r="C29" s="24">
        <v>6636</v>
      </c>
      <c r="D29" s="25">
        <v>42</v>
      </c>
      <c r="E29" s="30">
        <f t="shared" ref="E29:E40" si="2">+C29/70</f>
        <v>94.8</v>
      </c>
      <c r="F29" s="30">
        <f>+E29/25</f>
        <v>3.7919999999999998</v>
      </c>
      <c r="G29" s="21">
        <v>43831</v>
      </c>
      <c r="H29" s="24">
        <v>6636</v>
      </c>
      <c r="I29" s="25">
        <v>29</v>
      </c>
      <c r="K29" s="43" t="s">
        <v>12</v>
      </c>
      <c r="L29" s="24">
        <v>68</v>
      </c>
      <c r="M29" s="46">
        <v>1</v>
      </c>
      <c r="N29" s="25">
        <v>12</v>
      </c>
    </row>
    <row r="30" spans="2:14" ht="21.95" customHeight="1">
      <c r="B30" s="3">
        <v>43862</v>
      </c>
      <c r="C30" s="24">
        <v>6602</v>
      </c>
      <c r="D30" s="25">
        <v>46</v>
      </c>
      <c r="E30" s="30">
        <f t="shared" si="2"/>
        <v>94.314285714285717</v>
      </c>
      <c r="F30" s="30">
        <f t="shared" ref="F30:F40" si="3">+E30/25</f>
        <v>3.7725714285714287</v>
      </c>
      <c r="G30" s="3">
        <v>43862</v>
      </c>
      <c r="H30" s="24">
        <v>6628</v>
      </c>
      <c r="I30" s="25">
        <v>28</v>
      </c>
      <c r="K30" s="9" t="s">
        <v>13</v>
      </c>
      <c r="L30" s="1">
        <v>53</v>
      </c>
      <c r="M30" s="47">
        <v>1</v>
      </c>
      <c r="N30" s="14">
        <v>8</v>
      </c>
    </row>
    <row r="31" spans="2:14" ht="21.95" customHeight="1">
      <c r="B31" s="3">
        <v>43891</v>
      </c>
      <c r="C31" s="24">
        <v>6634</v>
      </c>
      <c r="D31" s="25">
        <v>42</v>
      </c>
      <c r="E31" s="30">
        <f t="shared" si="2"/>
        <v>94.771428571428572</v>
      </c>
      <c r="F31" s="30">
        <f t="shared" si="3"/>
        <v>3.7908571428571429</v>
      </c>
      <c r="G31" s="3">
        <v>43891</v>
      </c>
      <c r="H31" s="24">
        <v>6650</v>
      </c>
      <c r="I31" s="25">
        <v>31</v>
      </c>
      <c r="K31" s="9" t="s">
        <v>14</v>
      </c>
      <c r="L31" s="1">
        <v>38</v>
      </c>
      <c r="M31" s="47">
        <v>0</v>
      </c>
      <c r="N31" s="14">
        <v>3</v>
      </c>
    </row>
    <row r="32" spans="2:14" ht="21.95" customHeight="1">
      <c r="B32" s="3">
        <v>43922</v>
      </c>
      <c r="C32" s="24">
        <v>6648</v>
      </c>
      <c r="D32" s="25">
        <v>43</v>
      </c>
      <c r="E32" s="30">
        <f t="shared" si="2"/>
        <v>94.971428571428575</v>
      </c>
      <c r="F32" s="30">
        <f t="shared" si="3"/>
        <v>3.7988571428571429</v>
      </c>
      <c r="G32" s="3">
        <v>43922</v>
      </c>
      <c r="H32" s="24">
        <v>6666</v>
      </c>
      <c r="I32" s="25">
        <v>32</v>
      </c>
      <c r="K32" s="9" t="s">
        <v>15</v>
      </c>
      <c r="L32" s="1">
        <v>23</v>
      </c>
      <c r="M32" s="47">
        <v>1</v>
      </c>
      <c r="N32" s="14">
        <v>4</v>
      </c>
    </row>
    <row r="33" spans="2:14" ht="21.95" customHeight="1">
      <c r="B33" s="3">
        <v>43952</v>
      </c>
      <c r="C33" s="24">
        <v>6656</v>
      </c>
      <c r="D33" s="25">
        <v>42</v>
      </c>
      <c r="E33" s="30">
        <f t="shared" si="2"/>
        <v>95.085714285714289</v>
      </c>
      <c r="F33" s="30">
        <f t="shared" si="3"/>
        <v>3.8034285714285714</v>
      </c>
      <c r="G33" s="3">
        <v>43952</v>
      </c>
      <c r="H33" s="24">
        <v>6687</v>
      </c>
      <c r="I33" s="25">
        <v>31</v>
      </c>
      <c r="K33" s="9" t="s">
        <v>20</v>
      </c>
      <c r="L33" s="1">
        <v>22</v>
      </c>
      <c r="M33" s="47">
        <v>0</v>
      </c>
      <c r="N33" s="14">
        <v>5</v>
      </c>
    </row>
    <row r="34" spans="2:14" ht="21.95" customHeight="1" thickBot="1">
      <c r="B34" s="3">
        <v>43983</v>
      </c>
      <c r="C34" s="1">
        <v>6667</v>
      </c>
      <c r="D34" s="14">
        <v>44</v>
      </c>
      <c r="E34" s="30">
        <f t="shared" si="2"/>
        <v>95.242857142857147</v>
      </c>
      <c r="F34" s="30">
        <f t="shared" si="3"/>
        <v>3.8097142857142861</v>
      </c>
      <c r="G34" s="3">
        <v>43983</v>
      </c>
      <c r="H34" s="1">
        <v>6705</v>
      </c>
      <c r="I34" s="14">
        <v>30</v>
      </c>
      <c r="K34" s="32"/>
      <c r="L34" s="15"/>
      <c r="M34" s="48"/>
      <c r="N34" s="14"/>
    </row>
    <row r="35" spans="2:14" ht="21.95" customHeight="1" thickBot="1">
      <c r="B35" s="3">
        <v>44013</v>
      </c>
      <c r="C35" s="1">
        <v>6622</v>
      </c>
      <c r="D35" s="14">
        <v>41</v>
      </c>
      <c r="E35" s="30">
        <f t="shared" si="2"/>
        <v>94.6</v>
      </c>
      <c r="F35" s="30">
        <f t="shared" si="3"/>
        <v>3.7839999999999998</v>
      </c>
      <c r="G35" s="3">
        <v>44013</v>
      </c>
      <c r="H35" s="1">
        <v>6673</v>
      </c>
      <c r="I35" s="14">
        <v>33</v>
      </c>
      <c r="K35" s="37" t="s">
        <v>4</v>
      </c>
      <c r="L35" s="38">
        <f>SUM(L29:L34)</f>
        <v>204</v>
      </c>
      <c r="M35" s="44">
        <f>SUM(M29:M34)</f>
        <v>3</v>
      </c>
      <c r="N35" s="39">
        <f>SUM(N29:N34)</f>
        <v>32</v>
      </c>
    </row>
    <row r="36" spans="2:14">
      <c r="B36" s="3">
        <v>44044</v>
      </c>
      <c r="C36" s="1">
        <v>6685</v>
      </c>
      <c r="D36" s="14">
        <v>40</v>
      </c>
      <c r="E36" s="30">
        <f t="shared" si="2"/>
        <v>95.5</v>
      </c>
      <c r="F36" s="30">
        <f t="shared" si="3"/>
        <v>3.82</v>
      </c>
      <c r="G36" s="3">
        <v>44044</v>
      </c>
      <c r="H36" s="1">
        <v>6751</v>
      </c>
      <c r="I36" s="14">
        <v>29</v>
      </c>
    </row>
    <row r="37" spans="2:14">
      <c r="B37" s="3">
        <v>44075</v>
      </c>
      <c r="C37" s="1">
        <v>6768</v>
      </c>
      <c r="D37" s="14">
        <v>43</v>
      </c>
      <c r="E37" s="30">
        <f t="shared" si="2"/>
        <v>96.685714285714283</v>
      </c>
      <c r="F37" s="30">
        <f t="shared" si="3"/>
        <v>3.8674285714285714</v>
      </c>
      <c r="G37" s="3">
        <v>44075</v>
      </c>
      <c r="H37" s="1">
        <v>6774</v>
      </c>
      <c r="I37" s="14">
        <v>28</v>
      </c>
    </row>
    <row r="38" spans="2:14">
      <c r="B38" s="3">
        <v>44105</v>
      </c>
      <c r="C38" s="1">
        <v>6791</v>
      </c>
      <c r="D38" s="14">
        <v>44</v>
      </c>
      <c r="E38" s="30">
        <f t="shared" si="2"/>
        <v>97.01428571428572</v>
      </c>
      <c r="F38" s="30">
        <f t="shared" si="3"/>
        <v>3.8805714285714288</v>
      </c>
      <c r="G38" s="3">
        <v>44105</v>
      </c>
      <c r="H38" s="1">
        <v>6677</v>
      </c>
      <c r="I38" s="14">
        <v>33</v>
      </c>
    </row>
    <row r="39" spans="2:14">
      <c r="B39" s="3">
        <v>44136</v>
      </c>
      <c r="C39" s="1">
        <v>6814</v>
      </c>
      <c r="D39" s="14">
        <v>40</v>
      </c>
      <c r="E39" s="30">
        <f t="shared" si="2"/>
        <v>97.342857142857142</v>
      </c>
      <c r="F39" s="30">
        <f t="shared" si="3"/>
        <v>3.8937142857142857</v>
      </c>
      <c r="G39" s="3">
        <v>44136</v>
      </c>
      <c r="H39" s="1">
        <v>6820</v>
      </c>
      <c r="I39" s="14">
        <v>32</v>
      </c>
    </row>
    <row r="40" spans="2:14">
      <c r="B40" s="3">
        <v>44166</v>
      </c>
      <c r="C40" s="1">
        <v>6837</v>
      </c>
      <c r="D40" s="14">
        <v>42</v>
      </c>
      <c r="E40" s="30">
        <f t="shared" si="2"/>
        <v>97.671428571428578</v>
      </c>
      <c r="F40" s="30">
        <f t="shared" si="3"/>
        <v>3.906857142857143</v>
      </c>
      <c r="G40" s="3">
        <v>44166</v>
      </c>
      <c r="H40" s="1">
        <v>6843</v>
      </c>
      <c r="I40" s="14">
        <v>33</v>
      </c>
    </row>
    <row r="41" spans="2:14" ht="15.75" thickBot="1">
      <c r="B41" s="7"/>
      <c r="C41" s="15"/>
      <c r="D41" s="16"/>
      <c r="G41" s="7"/>
      <c r="H41" s="15"/>
      <c r="I41" s="16"/>
    </row>
    <row r="42" spans="2:14">
      <c r="B42" s="8" t="s">
        <v>4</v>
      </c>
      <c r="C42" s="17">
        <f>SUM(C29:C41)</f>
        <v>80360</v>
      </c>
      <c r="D42" s="17">
        <f>SUM(D29:D41)</f>
        <v>509</v>
      </c>
      <c r="G42" s="8" t="s">
        <v>4</v>
      </c>
      <c r="H42" s="17">
        <f>SUM(H29:H41)</f>
        <v>80510</v>
      </c>
      <c r="I42" s="17">
        <f>SUM(I29:I41)</f>
        <v>369</v>
      </c>
    </row>
    <row r="43" spans="2:14">
      <c r="B43" s="9" t="s">
        <v>5</v>
      </c>
      <c r="C43" s="19">
        <f>+C42/12</f>
        <v>6696.666666666667</v>
      </c>
      <c r="D43" s="19">
        <f>+D42/12</f>
        <v>42.416666666666664</v>
      </c>
      <c r="G43" s="9" t="s">
        <v>5</v>
      </c>
      <c r="H43" s="19">
        <f>+H42/12</f>
        <v>6709.166666666667</v>
      </c>
      <c r="I43" s="19">
        <f>+I42/12</f>
        <v>30.75</v>
      </c>
    </row>
    <row r="44" spans="2:14" ht="15.75" thickBot="1">
      <c r="B44" s="10" t="s">
        <v>6</v>
      </c>
      <c r="C44" s="20">
        <f>+C43/25</f>
        <v>267.86666666666667</v>
      </c>
      <c r="D44" s="20"/>
      <c r="G44" s="10" t="s">
        <v>6</v>
      </c>
      <c r="H44" s="20">
        <f>+H43/25</f>
        <v>268.36666666666667</v>
      </c>
      <c r="I44" s="20"/>
    </row>
    <row r="47" spans="2:14" ht="15.75" thickBot="1"/>
    <row r="48" spans="2:14" ht="19.5" thickBot="1">
      <c r="B48" s="251" t="s">
        <v>7</v>
      </c>
      <c r="C48" s="252"/>
      <c r="D48" s="253"/>
      <c r="G48" s="251" t="s">
        <v>8</v>
      </c>
      <c r="H48" s="252"/>
      <c r="I48" s="253"/>
    </row>
    <row r="49" spans="2:9">
      <c r="B49" s="11"/>
      <c r="C49" s="12"/>
      <c r="D49" s="13"/>
      <c r="G49" s="11"/>
      <c r="H49" s="12"/>
      <c r="I49" s="13"/>
    </row>
    <row r="50" spans="2:9" ht="18.75">
      <c r="B50" s="259" t="s">
        <v>10</v>
      </c>
      <c r="C50" s="262"/>
      <c r="D50" s="263"/>
      <c r="G50" s="259" t="s">
        <v>9</v>
      </c>
      <c r="H50" s="260"/>
      <c r="I50" s="261"/>
    </row>
    <row r="51" spans="2:9" ht="15.75" thickBot="1">
      <c r="B51" s="254" t="s">
        <v>0</v>
      </c>
      <c r="C51" s="255"/>
      <c r="D51" s="256"/>
      <c r="G51" s="254" t="s">
        <v>0</v>
      </c>
      <c r="H51" s="255"/>
      <c r="I51" s="256"/>
    </row>
    <row r="52" spans="2:9" ht="15.75" thickBot="1">
      <c r="B52" s="4" t="s">
        <v>1</v>
      </c>
      <c r="C52" s="5" t="s">
        <v>2</v>
      </c>
      <c r="D52" s="6" t="s">
        <v>3</v>
      </c>
      <c r="G52" s="4" t="s">
        <v>1</v>
      </c>
      <c r="H52" s="5" t="s">
        <v>2</v>
      </c>
      <c r="I52" s="6" t="s">
        <v>3</v>
      </c>
    </row>
    <row r="53" spans="2:9" ht="15.75" thickBot="1">
      <c r="B53" s="28">
        <v>2021</v>
      </c>
      <c r="C53" s="22"/>
      <c r="D53" s="23"/>
      <c r="G53" s="28">
        <v>2021</v>
      </c>
      <c r="H53" s="22"/>
      <c r="I53" s="23"/>
    </row>
    <row r="54" spans="2:9">
      <c r="B54" s="21">
        <v>44197</v>
      </c>
      <c r="C54" s="24">
        <v>6782</v>
      </c>
      <c r="D54" s="25">
        <v>42</v>
      </c>
      <c r="E54" s="30">
        <f t="shared" ref="E54:E65" si="4">+C54/70</f>
        <v>96.885714285714286</v>
      </c>
      <c r="F54" s="30">
        <f>+E54/25</f>
        <v>3.8754285714285714</v>
      </c>
      <c r="G54" s="21">
        <v>44197</v>
      </c>
      <c r="H54" s="24">
        <v>6786</v>
      </c>
      <c r="I54" s="25">
        <v>34</v>
      </c>
    </row>
    <row r="55" spans="2:9">
      <c r="B55" s="21">
        <v>44228</v>
      </c>
      <c r="C55" s="24">
        <v>6819</v>
      </c>
      <c r="D55" s="25">
        <v>41</v>
      </c>
      <c r="E55" s="30">
        <f t="shared" si="4"/>
        <v>97.414285714285711</v>
      </c>
      <c r="F55" s="30">
        <f t="shared" ref="F55:F65" si="5">+E55/25</f>
        <v>3.8965714285714284</v>
      </c>
      <c r="G55" s="21">
        <v>44228</v>
      </c>
      <c r="H55" s="24">
        <v>6810</v>
      </c>
      <c r="I55" s="25">
        <v>30</v>
      </c>
    </row>
    <row r="56" spans="2:9">
      <c r="B56" s="21">
        <v>44256</v>
      </c>
      <c r="C56" s="24">
        <v>6855</v>
      </c>
      <c r="D56" s="25">
        <v>44</v>
      </c>
      <c r="E56" s="30">
        <f t="shared" si="4"/>
        <v>97.928571428571431</v>
      </c>
      <c r="F56" s="30">
        <f t="shared" si="5"/>
        <v>3.9171428571428573</v>
      </c>
      <c r="G56" s="21">
        <v>44256</v>
      </c>
      <c r="H56" s="24">
        <v>6834</v>
      </c>
      <c r="I56" s="25">
        <v>34</v>
      </c>
    </row>
    <row r="57" spans="2:9">
      <c r="B57" s="21">
        <v>44287</v>
      </c>
      <c r="C57" s="24">
        <v>6839</v>
      </c>
      <c r="D57" s="25">
        <v>40</v>
      </c>
      <c r="E57" s="30">
        <f t="shared" si="4"/>
        <v>97.7</v>
      </c>
      <c r="F57" s="30">
        <f t="shared" si="5"/>
        <v>3.9079999999999999</v>
      </c>
      <c r="G57" s="21">
        <v>44287</v>
      </c>
      <c r="H57" s="24">
        <v>6858</v>
      </c>
      <c r="I57" s="25">
        <v>32</v>
      </c>
    </row>
    <row r="58" spans="2:9">
      <c r="B58" s="21">
        <v>44317</v>
      </c>
      <c r="C58" s="24">
        <v>6902</v>
      </c>
      <c r="D58" s="25">
        <v>44</v>
      </c>
      <c r="E58" s="30">
        <f t="shared" si="4"/>
        <v>98.6</v>
      </c>
      <c r="F58" s="30">
        <f t="shared" si="5"/>
        <v>3.944</v>
      </c>
      <c r="G58" s="21">
        <v>44317</v>
      </c>
      <c r="H58" s="24">
        <v>6873</v>
      </c>
      <c r="I58" s="25">
        <v>36</v>
      </c>
    </row>
    <row r="59" spans="2:9">
      <c r="B59" s="21">
        <v>44348</v>
      </c>
      <c r="C59" s="1">
        <v>6909</v>
      </c>
      <c r="D59" s="14">
        <v>46</v>
      </c>
      <c r="E59" s="30">
        <f t="shared" si="4"/>
        <v>98.7</v>
      </c>
      <c r="F59" s="30">
        <f t="shared" si="5"/>
        <v>3.948</v>
      </c>
      <c r="G59" s="21">
        <v>44348</v>
      </c>
      <c r="H59" s="1">
        <v>6892</v>
      </c>
      <c r="I59" s="14">
        <v>31</v>
      </c>
    </row>
    <row r="60" spans="2:9">
      <c r="B60" s="21">
        <v>44378</v>
      </c>
      <c r="C60" s="1">
        <v>6919</v>
      </c>
      <c r="D60" s="14">
        <v>41</v>
      </c>
      <c r="E60" s="30">
        <f t="shared" si="4"/>
        <v>98.842857142857142</v>
      </c>
      <c r="F60" s="30">
        <f t="shared" si="5"/>
        <v>3.9537142857142857</v>
      </c>
      <c r="G60" s="21">
        <v>44378</v>
      </c>
      <c r="H60" s="1">
        <v>6913</v>
      </c>
      <c r="I60" s="14">
        <v>33</v>
      </c>
    </row>
    <row r="61" spans="2:9">
      <c r="B61" s="21">
        <v>44409</v>
      </c>
      <c r="C61" s="1">
        <v>6967</v>
      </c>
      <c r="D61" s="14">
        <v>42</v>
      </c>
      <c r="E61" s="30">
        <f t="shared" si="4"/>
        <v>99.528571428571425</v>
      </c>
      <c r="F61" s="30">
        <f t="shared" si="5"/>
        <v>3.9811428571428569</v>
      </c>
      <c r="G61" s="21">
        <v>44409</v>
      </c>
      <c r="H61" s="1">
        <v>6930</v>
      </c>
      <c r="I61" s="14">
        <v>32</v>
      </c>
    </row>
    <row r="62" spans="2:9">
      <c r="B62" s="21">
        <v>44440</v>
      </c>
      <c r="C62" s="1">
        <v>6985</v>
      </c>
      <c r="D62" s="14">
        <v>43</v>
      </c>
      <c r="E62" s="30">
        <f t="shared" si="4"/>
        <v>99.785714285714292</v>
      </c>
      <c r="F62" s="30">
        <f t="shared" si="5"/>
        <v>3.9914285714285715</v>
      </c>
      <c r="G62" s="21">
        <v>44440</v>
      </c>
      <c r="H62" s="1">
        <v>6946</v>
      </c>
      <c r="I62" s="14">
        <v>32</v>
      </c>
    </row>
    <row r="63" spans="2:9">
      <c r="B63" s="21">
        <v>44470</v>
      </c>
      <c r="C63" s="15">
        <v>6895</v>
      </c>
      <c r="D63" s="16">
        <v>46</v>
      </c>
      <c r="E63" s="30">
        <f t="shared" si="4"/>
        <v>98.5</v>
      </c>
      <c r="F63" s="30">
        <f t="shared" si="5"/>
        <v>3.94</v>
      </c>
      <c r="G63" s="21">
        <v>44470</v>
      </c>
      <c r="H63" s="15">
        <v>6789</v>
      </c>
      <c r="I63" s="16">
        <v>38</v>
      </c>
    </row>
    <row r="64" spans="2:9">
      <c r="B64" s="21">
        <v>44501</v>
      </c>
      <c r="C64" s="15">
        <v>6978</v>
      </c>
      <c r="D64" s="16">
        <v>45</v>
      </c>
      <c r="E64" s="30">
        <f t="shared" si="4"/>
        <v>99.685714285714283</v>
      </c>
      <c r="F64" s="30">
        <f t="shared" si="5"/>
        <v>3.9874285714285715</v>
      </c>
      <c r="G64" s="21">
        <v>44501</v>
      </c>
      <c r="H64" s="15">
        <v>6892</v>
      </c>
      <c r="I64" s="16">
        <v>34</v>
      </c>
    </row>
    <row r="65" spans="2:9" ht="15.75" thickBot="1">
      <c r="B65" s="21">
        <v>44531</v>
      </c>
      <c r="C65" s="15">
        <v>6938</v>
      </c>
      <c r="D65" s="16">
        <v>44</v>
      </c>
      <c r="E65" s="30">
        <f t="shared" si="4"/>
        <v>99.114285714285714</v>
      </c>
      <c r="F65" s="30">
        <f t="shared" si="5"/>
        <v>3.9645714285714284</v>
      </c>
      <c r="G65" s="21">
        <v>44531</v>
      </c>
      <c r="H65" s="15">
        <v>6956</v>
      </c>
      <c r="I65" s="16">
        <v>39</v>
      </c>
    </row>
    <row r="66" spans="2:9">
      <c r="B66" s="8" t="s">
        <v>4</v>
      </c>
      <c r="C66" s="17">
        <f>SUM(C54:C65)</f>
        <v>82788</v>
      </c>
      <c r="D66" s="17">
        <f>SUM(D54:D65)</f>
        <v>518</v>
      </c>
      <c r="G66" s="8" t="s">
        <v>4</v>
      </c>
      <c r="H66" s="17">
        <f>SUM(H54:H65)</f>
        <v>82479</v>
      </c>
      <c r="I66" s="17">
        <f>SUM(I54:I65)</f>
        <v>405</v>
      </c>
    </row>
    <row r="67" spans="2:9">
      <c r="B67" s="9" t="s">
        <v>5</v>
      </c>
      <c r="C67" s="19">
        <f>+C66/12</f>
        <v>6899</v>
      </c>
      <c r="D67" s="19">
        <f>+D66/12</f>
        <v>43.166666666666664</v>
      </c>
      <c r="G67" s="9" t="s">
        <v>5</v>
      </c>
      <c r="H67" s="19">
        <f>+H66/12</f>
        <v>6873.25</v>
      </c>
      <c r="I67" s="19">
        <f>+I66/12</f>
        <v>33.75</v>
      </c>
    </row>
    <row r="68" spans="2:9" ht="15.75" thickBot="1">
      <c r="B68" s="10" t="s">
        <v>6</v>
      </c>
      <c r="C68" s="20">
        <f>+C67/30</f>
        <v>229.96666666666667</v>
      </c>
      <c r="D68" s="20"/>
      <c r="G68" s="10" t="s">
        <v>6</v>
      </c>
      <c r="H68" s="20">
        <f>+H67/30</f>
        <v>229.10833333333332</v>
      </c>
      <c r="I68" s="20"/>
    </row>
  </sheetData>
  <mergeCells count="23">
    <mergeCell ref="K23:N23"/>
    <mergeCell ref="M24:N24"/>
    <mergeCell ref="K26:M26"/>
    <mergeCell ref="G50:I50"/>
    <mergeCell ref="G51:I51"/>
    <mergeCell ref="G48:I48"/>
    <mergeCell ref="G23:I23"/>
    <mergeCell ref="G26:I26"/>
    <mergeCell ref="B23:D23"/>
    <mergeCell ref="B26:D26"/>
    <mergeCell ref="G7:I7"/>
    <mergeCell ref="G25:I25"/>
    <mergeCell ref="B51:D51"/>
    <mergeCell ref="B7:D7"/>
    <mergeCell ref="B25:D25"/>
    <mergeCell ref="B50:D50"/>
    <mergeCell ref="B48:D48"/>
    <mergeCell ref="K8:M8"/>
    <mergeCell ref="G5:I5"/>
    <mergeCell ref="G8:I8"/>
    <mergeCell ref="K7:M7"/>
    <mergeCell ref="B5:D5"/>
    <mergeCell ref="B8:D8"/>
  </mergeCells>
  <pageMargins left="0.52" right="0.41" top="1.1000000000000001" bottom="0.75" header="1.08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H71"/>
  <sheetViews>
    <sheetView topLeftCell="A43" zoomScale="115" zoomScaleNormal="115" workbookViewId="0">
      <selection activeCell="H56" sqref="H56"/>
    </sheetView>
  </sheetViews>
  <sheetFormatPr defaultRowHeight="15"/>
  <cols>
    <col min="1" max="1" width="18.5703125" customWidth="1"/>
    <col min="2" max="2" width="26.5703125" customWidth="1"/>
    <col min="3" max="3" width="28.5703125" customWidth="1"/>
    <col min="6" max="6" width="11" customWidth="1"/>
    <col min="7" max="7" width="17.7109375" customWidth="1"/>
    <col min="8" max="8" width="26" customWidth="1"/>
  </cols>
  <sheetData>
    <row r="1" spans="1:8" ht="21.75" thickBot="1">
      <c r="A1" s="187" t="s">
        <v>70</v>
      </c>
      <c r="F1" s="187" t="s">
        <v>70</v>
      </c>
      <c r="G1" s="177"/>
      <c r="H1" s="177"/>
    </row>
    <row r="2" spans="1:8" ht="17.25" thickTop="1" thickBot="1">
      <c r="A2" s="28" t="s">
        <v>25</v>
      </c>
      <c r="B2" s="44" t="s">
        <v>79</v>
      </c>
      <c r="C2" s="194" t="s">
        <v>78</v>
      </c>
      <c r="D2" s="190"/>
      <c r="E2" s="190"/>
      <c r="F2" s="290" t="s">
        <v>50</v>
      </c>
      <c r="G2" s="290"/>
      <c r="H2" s="290"/>
    </row>
    <row r="3" spans="1:8" ht="15.75" thickBot="1">
      <c r="A3" s="81">
        <v>1</v>
      </c>
      <c r="B3" s="215">
        <v>44652</v>
      </c>
      <c r="C3" s="242">
        <v>3</v>
      </c>
      <c r="D3" s="12"/>
      <c r="E3" s="12"/>
    </row>
    <row r="4" spans="1:8" ht="15.75" thickBot="1">
      <c r="A4" s="82">
        <f>+A3+1</f>
        <v>2</v>
      </c>
      <c r="B4" s="216">
        <v>44653</v>
      </c>
      <c r="C4" s="243">
        <v>2</v>
      </c>
      <c r="D4" s="12"/>
      <c r="E4" s="12"/>
      <c r="F4" s="28" t="s">
        <v>43</v>
      </c>
      <c r="G4" s="38" t="s">
        <v>47</v>
      </c>
      <c r="H4" s="39" t="s">
        <v>78</v>
      </c>
    </row>
    <row r="5" spans="1:8" ht="15.75" thickBot="1">
      <c r="A5" s="82">
        <f t="shared" ref="A5:A32" si="0">+A4+1</f>
        <v>3</v>
      </c>
      <c r="B5" s="216">
        <v>44654</v>
      </c>
      <c r="C5" s="243">
        <v>0</v>
      </c>
      <c r="D5" s="12"/>
      <c r="E5" s="12"/>
      <c r="F5" s="28"/>
      <c r="G5" s="38"/>
      <c r="H5" s="39"/>
    </row>
    <row r="6" spans="1:8">
      <c r="A6" s="82">
        <f t="shared" si="0"/>
        <v>4</v>
      </c>
      <c r="B6" s="216">
        <v>44655</v>
      </c>
      <c r="C6" s="243">
        <v>4</v>
      </c>
      <c r="D6" s="12"/>
      <c r="E6" s="12"/>
      <c r="F6" s="81">
        <v>1</v>
      </c>
      <c r="G6" s="159">
        <v>44044</v>
      </c>
      <c r="H6" s="25">
        <f>2*25</f>
        <v>50</v>
      </c>
    </row>
    <row r="7" spans="1:8">
      <c r="A7" s="82">
        <f t="shared" si="0"/>
        <v>5</v>
      </c>
      <c r="B7" s="216">
        <v>44656</v>
      </c>
      <c r="C7" s="243">
        <v>2</v>
      </c>
      <c r="D7" s="12"/>
      <c r="E7" s="12"/>
      <c r="F7" s="82">
        <v>2</v>
      </c>
      <c r="G7" s="159">
        <v>44075</v>
      </c>
      <c r="H7" s="25">
        <v>46</v>
      </c>
    </row>
    <row r="8" spans="1:8">
      <c r="A8" s="82">
        <f t="shared" si="0"/>
        <v>6</v>
      </c>
      <c r="B8" s="216">
        <v>44657</v>
      </c>
      <c r="C8" s="243">
        <v>3</v>
      </c>
      <c r="D8" s="12"/>
      <c r="E8" s="12"/>
      <c r="F8" s="82">
        <v>3</v>
      </c>
      <c r="G8" s="159">
        <v>44105</v>
      </c>
      <c r="H8" s="25">
        <v>48</v>
      </c>
    </row>
    <row r="9" spans="1:8">
      <c r="A9" s="82">
        <f t="shared" si="0"/>
        <v>7</v>
      </c>
      <c r="B9" s="216">
        <v>44658</v>
      </c>
      <c r="C9" s="243">
        <v>3</v>
      </c>
      <c r="D9" s="12"/>
      <c r="E9" s="12"/>
      <c r="F9" s="82">
        <v>4</v>
      </c>
      <c r="G9" s="159">
        <v>44136</v>
      </c>
      <c r="H9" s="25">
        <v>52</v>
      </c>
    </row>
    <row r="10" spans="1:8" ht="15.75" thickBot="1">
      <c r="A10" s="82">
        <f t="shared" si="0"/>
        <v>8</v>
      </c>
      <c r="B10" s="216">
        <v>44659</v>
      </c>
      <c r="C10" s="243">
        <v>3</v>
      </c>
      <c r="D10" s="12"/>
      <c r="E10" s="12"/>
      <c r="F10" s="83">
        <v>5</v>
      </c>
      <c r="G10" s="160">
        <v>44166</v>
      </c>
      <c r="H10" s="25">
        <v>55</v>
      </c>
    </row>
    <row r="11" spans="1:8">
      <c r="A11" s="82">
        <f t="shared" si="0"/>
        <v>9</v>
      </c>
      <c r="B11" s="216">
        <v>44660</v>
      </c>
      <c r="C11" s="243">
        <v>2</v>
      </c>
      <c r="D11" s="12"/>
      <c r="E11" s="12"/>
      <c r="F11" s="93" t="s">
        <v>4</v>
      </c>
      <c r="G11" s="94"/>
      <c r="H11" s="192">
        <f>SUM(H6:H10)</f>
        <v>251</v>
      </c>
    </row>
    <row r="12" spans="1:8">
      <c r="A12" s="82">
        <f t="shared" si="0"/>
        <v>10</v>
      </c>
      <c r="B12" s="216">
        <v>44661</v>
      </c>
      <c r="C12" s="243">
        <v>0</v>
      </c>
      <c r="D12" s="12"/>
      <c r="E12" s="12"/>
      <c r="F12" s="125" t="s">
        <v>5</v>
      </c>
      <c r="G12" s="124"/>
      <c r="H12" s="185">
        <f>+H11/5</f>
        <v>50.2</v>
      </c>
    </row>
    <row r="13" spans="1:8" ht="15.75" thickBot="1">
      <c r="A13" s="82">
        <f t="shared" si="0"/>
        <v>11</v>
      </c>
      <c r="B13" s="216">
        <v>44662</v>
      </c>
      <c r="C13" s="243">
        <v>4</v>
      </c>
      <c r="D13" s="12"/>
      <c r="E13" s="12"/>
      <c r="F13" s="95" t="s">
        <v>6</v>
      </c>
      <c r="G13" s="96"/>
      <c r="H13" s="186">
        <f>H12/30</f>
        <v>1.6733333333333333</v>
      </c>
    </row>
    <row r="14" spans="1:8">
      <c r="A14" s="82">
        <f t="shared" si="0"/>
        <v>12</v>
      </c>
      <c r="B14" s="216">
        <v>44663</v>
      </c>
      <c r="C14" s="243">
        <v>4</v>
      </c>
      <c r="D14" s="12"/>
      <c r="E14" s="12"/>
    </row>
    <row r="15" spans="1:8" ht="21.75" thickBot="1">
      <c r="A15" s="82">
        <f t="shared" si="0"/>
        <v>13</v>
      </c>
      <c r="B15" s="216">
        <v>44664</v>
      </c>
      <c r="C15" s="243">
        <v>4</v>
      </c>
      <c r="D15" s="12"/>
      <c r="E15" s="12"/>
      <c r="F15" s="187" t="s">
        <v>70</v>
      </c>
      <c r="G15" s="177"/>
      <c r="H15" s="177"/>
    </row>
    <row r="16" spans="1:8" ht="16.5" thickTop="1">
      <c r="A16" s="82">
        <f t="shared" si="0"/>
        <v>14</v>
      </c>
      <c r="B16" s="216">
        <v>44665</v>
      </c>
      <c r="C16" s="243">
        <v>4</v>
      </c>
      <c r="D16" s="12"/>
      <c r="E16" s="12"/>
      <c r="F16" s="290" t="s">
        <v>50</v>
      </c>
      <c r="G16" s="290"/>
      <c r="H16" s="290"/>
    </row>
    <row r="17" spans="1:8" ht="15.75" thickBot="1">
      <c r="A17" s="82">
        <f t="shared" si="0"/>
        <v>15</v>
      </c>
      <c r="B17" s="216">
        <v>44666</v>
      </c>
      <c r="C17" s="243">
        <v>3</v>
      </c>
      <c r="D17" s="12"/>
      <c r="E17" s="12"/>
      <c r="F17" s="249" t="s">
        <v>76</v>
      </c>
      <c r="G17" s="249"/>
      <c r="H17" s="249"/>
    </row>
    <row r="18" spans="1:8" ht="15.75" thickBot="1">
      <c r="A18" s="82">
        <f t="shared" si="0"/>
        <v>16</v>
      </c>
      <c r="B18" s="216">
        <v>44667</v>
      </c>
      <c r="C18" s="243">
        <v>0</v>
      </c>
      <c r="D18" s="12"/>
      <c r="E18" s="12"/>
      <c r="F18" s="28" t="s">
        <v>43</v>
      </c>
      <c r="G18" s="38" t="s">
        <v>47</v>
      </c>
      <c r="H18" s="39" t="s">
        <v>78</v>
      </c>
    </row>
    <row r="19" spans="1:8" ht="15.75" thickBot="1">
      <c r="A19" s="82">
        <f t="shared" si="0"/>
        <v>17</v>
      </c>
      <c r="B19" s="216">
        <v>44668</v>
      </c>
      <c r="C19" s="243">
        <v>3</v>
      </c>
      <c r="D19" s="12"/>
      <c r="E19" s="12"/>
      <c r="F19" s="28"/>
      <c r="G19" s="38"/>
      <c r="H19" s="39"/>
    </row>
    <row r="20" spans="1:8">
      <c r="A20" s="82">
        <f t="shared" si="0"/>
        <v>18</v>
      </c>
      <c r="B20" s="216">
        <v>44669</v>
      </c>
      <c r="C20" s="243">
        <v>3</v>
      </c>
      <c r="D20" s="12"/>
      <c r="E20" s="12"/>
      <c r="F20" s="81">
        <v>1</v>
      </c>
      <c r="G20" s="159">
        <v>44197</v>
      </c>
      <c r="H20" s="25">
        <v>59</v>
      </c>
    </row>
    <row r="21" spans="1:8">
      <c r="A21" s="82">
        <f t="shared" si="0"/>
        <v>19</v>
      </c>
      <c r="B21" s="216">
        <v>44670</v>
      </c>
      <c r="C21" s="243">
        <v>4</v>
      </c>
      <c r="D21" s="12"/>
      <c r="E21" s="12"/>
      <c r="F21" s="82">
        <v>2</v>
      </c>
      <c r="G21" s="161">
        <v>44229</v>
      </c>
      <c r="H21" s="25">
        <v>55</v>
      </c>
    </row>
    <row r="22" spans="1:8">
      <c r="A22" s="82">
        <f t="shared" si="0"/>
        <v>20</v>
      </c>
      <c r="B22" s="216">
        <v>44671</v>
      </c>
      <c r="C22" s="243">
        <v>4</v>
      </c>
      <c r="D22" s="12"/>
      <c r="E22" s="12"/>
      <c r="F22" s="82">
        <v>3</v>
      </c>
      <c r="G22" s="161">
        <v>44258</v>
      </c>
      <c r="H22" s="25">
        <v>52</v>
      </c>
    </row>
    <row r="23" spans="1:8">
      <c r="A23" s="82">
        <f t="shared" si="0"/>
        <v>21</v>
      </c>
      <c r="B23" s="216">
        <v>44672</v>
      </c>
      <c r="C23" s="243">
        <v>3</v>
      </c>
      <c r="D23" s="12"/>
      <c r="E23" s="12"/>
      <c r="F23" s="82">
        <v>4</v>
      </c>
      <c r="G23" s="161">
        <v>44290</v>
      </c>
      <c r="H23" s="25">
        <v>10</v>
      </c>
    </row>
    <row r="24" spans="1:8">
      <c r="A24" s="82">
        <f t="shared" si="0"/>
        <v>22</v>
      </c>
      <c r="B24" s="216">
        <v>44673</v>
      </c>
      <c r="C24" s="243">
        <v>0</v>
      </c>
      <c r="D24" s="12"/>
      <c r="E24" s="12"/>
      <c r="F24" s="82">
        <v>5</v>
      </c>
      <c r="G24" s="161">
        <v>44321</v>
      </c>
      <c r="H24" s="25">
        <v>12</v>
      </c>
    </row>
    <row r="25" spans="1:8">
      <c r="A25" s="82">
        <f t="shared" si="0"/>
        <v>23</v>
      </c>
      <c r="B25" s="216">
        <v>44674</v>
      </c>
      <c r="C25" s="243">
        <v>0</v>
      </c>
      <c r="D25" s="12"/>
      <c r="E25" s="12"/>
      <c r="F25" s="129">
        <f>F24+1</f>
        <v>6</v>
      </c>
      <c r="G25" s="161">
        <v>44353</v>
      </c>
      <c r="H25" s="25">
        <v>14</v>
      </c>
    </row>
    <row r="26" spans="1:8">
      <c r="A26" s="82">
        <f t="shared" si="0"/>
        <v>24</v>
      </c>
      <c r="B26" s="216">
        <v>44675</v>
      </c>
      <c r="C26" s="243">
        <v>0</v>
      </c>
      <c r="D26" s="12"/>
      <c r="E26" s="12"/>
      <c r="F26" s="129">
        <f t="shared" ref="F26:F31" si="1">F25+1</f>
        <v>7</v>
      </c>
      <c r="G26" s="161">
        <v>44384</v>
      </c>
      <c r="H26" s="25">
        <v>16</v>
      </c>
    </row>
    <row r="27" spans="1:8">
      <c r="A27" s="82">
        <f t="shared" si="0"/>
        <v>25</v>
      </c>
      <c r="B27" s="216">
        <v>44676</v>
      </c>
      <c r="C27" s="243">
        <v>4</v>
      </c>
      <c r="D27" s="12"/>
      <c r="E27" s="12"/>
      <c r="F27" s="129">
        <f t="shared" si="1"/>
        <v>8</v>
      </c>
      <c r="G27" s="161">
        <v>44416</v>
      </c>
      <c r="H27" s="25">
        <v>42</v>
      </c>
    </row>
    <row r="28" spans="1:8">
      <c r="A28" s="82">
        <f t="shared" si="0"/>
        <v>26</v>
      </c>
      <c r="B28" s="216">
        <v>44677</v>
      </c>
      <c r="C28" s="243">
        <v>4</v>
      </c>
      <c r="D28" s="12"/>
      <c r="E28" s="12"/>
      <c r="F28" s="129">
        <f t="shared" si="1"/>
        <v>9</v>
      </c>
      <c r="G28" s="161">
        <v>44448</v>
      </c>
      <c r="H28" s="25">
        <v>62</v>
      </c>
    </row>
    <row r="29" spans="1:8">
      <c r="A29" s="82">
        <f t="shared" si="0"/>
        <v>27</v>
      </c>
      <c r="B29" s="216">
        <v>44678</v>
      </c>
      <c r="C29" s="243">
        <v>3</v>
      </c>
      <c r="D29" s="12"/>
      <c r="E29" s="12"/>
      <c r="F29" s="129">
        <f t="shared" si="1"/>
        <v>10</v>
      </c>
      <c r="G29" s="161">
        <v>44479</v>
      </c>
      <c r="H29" s="25">
        <v>52</v>
      </c>
    </row>
    <row r="30" spans="1:8">
      <c r="A30" s="82">
        <f t="shared" si="0"/>
        <v>28</v>
      </c>
      <c r="B30" s="216">
        <v>44679</v>
      </c>
      <c r="C30" s="243">
        <v>3</v>
      </c>
      <c r="D30" s="12"/>
      <c r="E30" s="12"/>
      <c r="F30" s="129">
        <f t="shared" si="1"/>
        <v>11</v>
      </c>
      <c r="G30" s="161">
        <v>44511</v>
      </c>
      <c r="H30" s="25">
        <v>56</v>
      </c>
    </row>
    <row r="31" spans="1:8" ht="15.75" thickBot="1">
      <c r="A31" s="82">
        <f t="shared" si="0"/>
        <v>29</v>
      </c>
      <c r="B31" s="216">
        <v>44680</v>
      </c>
      <c r="C31" s="243">
        <v>3</v>
      </c>
      <c r="D31" s="12"/>
      <c r="E31" s="12"/>
      <c r="F31" s="130">
        <f t="shared" si="1"/>
        <v>12</v>
      </c>
      <c r="G31" s="162">
        <v>44542</v>
      </c>
      <c r="H31" s="184">
        <v>66</v>
      </c>
    </row>
    <row r="32" spans="1:8" ht="15.75" thickBot="1">
      <c r="A32" s="82">
        <f t="shared" si="0"/>
        <v>30</v>
      </c>
      <c r="B32" s="216">
        <v>44681</v>
      </c>
      <c r="C32" s="243">
        <v>4</v>
      </c>
      <c r="D32" s="12"/>
      <c r="E32" s="12"/>
      <c r="F32" s="93" t="s">
        <v>4</v>
      </c>
      <c r="G32" s="94"/>
      <c r="H32" s="192">
        <f>SUM(H20:H31)</f>
        <v>496</v>
      </c>
    </row>
    <row r="33" spans="1:8">
      <c r="A33" s="93" t="s">
        <v>4</v>
      </c>
      <c r="B33" s="213"/>
      <c r="C33" s="244">
        <f>SUM(C3:C32)</f>
        <v>79</v>
      </c>
      <c r="D33" s="165"/>
      <c r="E33" s="165"/>
      <c r="F33" s="125" t="s">
        <v>5</v>
      </c>
      <c r="G33" s="124"/>
      <c r="H33" s="185">
        <f>H32/12</f>
        <v>41.333333333333336</v>
      </c>
    </row>
    <row r="34" spans="1:8" ht="15.75" thickBot="1">
      <c r="A34" s="95" t="s">
        <v>6</v>
      </c>
      <c r="B34" s="214"/>
      <c r="C34" s="245">
        <f>+C33/25</f>
        <v>3.16</v>
      </c>
      <c r="D34" s="165"/>
      <c r="E34" s="165"/>
      <c r="F34" s="95" t="s">
        <v>6</v>
      </c>
      <c r="G34" s="96"/>
      <c r="H34" s="186">
        <f>+H33/25</f>
        <v>1.6533333333333333</v>
      </c>
    </row>
    <row r="37" spans="1:8" ht="21.75" thickBot="1">
      <c r="A37" s="187" t="s">
        <v>70</v>
      </c>
      <c r="F37" s="187" t="s">
        <v>70</v>
      </c>
      <c r="G37" s="177"/>
      <c r="H37" s="177"/>
    </row>
    <row r="38" spans="1:8" ht="17.25" thickTop="1" thickBot="1">
      <c r="A38" s="28" t="s">
        <v>25</v>
      </c>
      <c r="B38" s="239" t="s">
        <v>79</v>
      </c>
      <c r="C38" s="194" t="s">
        <v>78</v>
      </c>
      <c r="F38" s="290" t="s">
        <v>50</v>
      </c>
      <c r="G38" s="290"/>
      <c r="H38" s="290"/>
    </row>
    <row r="39" spans="1:8" ht="15.75" thickBot="1">
      <c r="A39" s="81">
        <v>1</v>
      </c>
      <c r="B39" s="215">
        <v>44682</v>
      </c>
      <c r="C39" s="242">
        <v>0</v>
      </c>
      <c r="F39" s="272" t="s">
        <v>76</v>
      </c>
      <c r="G39" s="272"/>
      <c r="H39" s="272"/>
    </row>
    <row r="40" spans="1:8" ht="16.5" thickTop="1" thickBot="1">
      <c r="A40" s="82">
        <f>+A39+1</f>
        <v>2</v>
      </c>
      <c r="B40" s="215">
        <v>44683</v>
      </c>
      <c r="C40" s="243">
        <v>4</v>
      </c>
      <c r="F40" s="29" t="s">
        <v>43</v>
      </c>
      <c r="G40" s="86" t="s">
        <v>47</v>
      </c>
      <c r="H40" s="39" t="s">
        <v>78</v>
      </c>
    </row>
    <row r="41" spans="1:8" ht="15.75" thickBot="1">
      <c r="A41" s="82">
        <f t="shared" ref="A41:A69" si="2">+A40+1</f>
        <v>3</v>
      </c>
      <c r="B41" s="215">
        <v>44684</v>
      </c>
      <c r="C41" s="243">
        <v>3</v>
      </c>
      <c r="F41" s="28"/>
      <c r="G41" s="38"/>
      <c r="H41" s="44"/>
    </row>
    <row r="42" spans="1:8">
      <c r="A42" s="82">
        <f t="shared" si="2"/>
        <v>4</v>
      </c>
      <c r="B42" s="215">
        <v>44685</v>
      </c>
      <c r="C42" s="243">
        <v>3</v>
      </c>
      <c r="F42" s="81">
        <v>1</v>
      </c>
      <c r="G42" s="159">
        <v>44562</v>
      </c>
      <c r="H42" s="24">
        <v>56</v>
      </c>
    </row>
    <row r="43" spans="1:8">
      <c r="A43" s="82">
        <f t="shared" si="2"/>
        <v>5</v>
      </c>
      <c r="B43" s="215">
        <v>44686</v>
      </c>
      <c r="C43" s="243">
        <v>3</v>
      </c>
      <c r="F43" s="82">
        <v>2</v>
      </c>
      <c r="G43" s="161">
        <v>44594</v>
      </c>
      <c r="H43" s="24">
        <v>60</v>
      </c>
    </row>
    <row r="44" spans="1:8">
      <c r="A44" s="82">
        <f t="shared" si="2"/>
        <v>6</v>
      </c>
      <c r="B44" s="215">
        <v>44687</v>
      </c>
      <c r="C44" s="243">
        <v>4</v>
      </c>
      <c r="F44" s="82">
        <v>3</v>
      </c>
      <c r="G44" s="161">
        <v>44623</v>
      </c>
      <c r="H44" s="24">
        <v>66</v>
      </c>
    </row>
    <row r="45" spans="1:8">
      <c r="A45" s="82">
        <f t="shared" si="2"/>
        <v>7</v>
      </c>
      <c r="B45" s="215">
        <v>44688</v>
      </c>
      <c r="C45" s="243">
        <v>4</v>
      </c>
      <c r="F45" s="82">
        <v>4</v>
      </c>
      <c r="G45" s="161">
        <v>44655</v>
      </c>
      <c r="H45" s="1">
        <f>+C33</f>
        <v>79</v>
      </c>
    </row>
    <row r="46" spans="1:8">
      <c r="A46" s="82">
        <f t="shared" si="2"/>
        <v>8</v>
      </c>
      <c r="B46" s="215">
        <v>44689</v>
      </c>
      <c r="C46" s="243">
        <v>0</v>
      </c>
      <c r="F46" s="82">
        <v>5</v>
      </c>
      <c r="G46" s="161">
        <v>44686</v>
      </c>
      <c r="H46" s="1">
        <f>+C70</f>
        <v>88</v>
      </c>
    </row>
    <row r="47" spans="1:8">
      <c r="A47" s="82">
        <f t="shared" si="2"/>
        <v>9</v>
      </c>
      <c r="B47" s="215">
        <v>44690</v>
      </c>
      <c r="C47" s="243">
        <v>3</v>
      </c>
      <c r="F47" s="129">
        <f>F46+1</f>
        <v>6</v>
      </c>
      <c r="G47" s="161">
        <v>44718</v>
      </c>
      <c r="H47" s="128"/>
    </row>
    <row r="48" spans="1:8">
      <c r="A48" s="82">
        <f t="shared" si="2"/>
        <v>10</v>
      </c>
      <c r="B48" s="215">
        <v>44691</v>
      </c>
      <c r="C48" s="243">
        <v>3</v>
      </c>
      <c r="F48" s="129">
        <f t="shared" ref="F48:F53" si="3">F47+1</f>
        <v>7</v>
      </c>
      <c r="G48" s="161">
        <v>44749</v>
      </c>
      <c r="H48" s="126"/>
    </row>
    <row r="49" spans="1:8">
      <c r="A49" s="82">
        <f t="shared" si="2"/>
        <v>11</v>
      </c>
      <c r="B49" s="215">
        <v>44692</v>
      </c>
      <c r="C49" s="243">
        <v>4</v>
      </c>
      <c r="F49" s="129">
        <f t="shared" si="3"/>
        <v>8</v>
      </c>
      <c r="G49" s="161">
        <v>44781</v>
      </c>
      <c r="H49" s="126"/>
    </row>
    <row r="50" spans="1:8">
      <c r="A50" s="82">
        <f t="shared" si="2"/>
        <v>12</v>
      </c>
      <c r="B50" s="215">
        <v>44693</v>
      </c>
      <c r="C50" s="243">
        <v>3</v>
      </c>
      <c r="F50" s="129">
        <f t="shared" si="3"/>
        <v>9</v>
      </c>
      <c r="G50" s="161">
        <v>44813</v>
      </c>
      <c r="H50" s="1"/>
    </row>
    <row r="51" spans="1:8">
      <c r="A51" s="82">
        <f t="shared" si="2"/>
        <v>13</v>
      </c>
      <c r="B51" s="215">
        <v>44694</v>
      </c>
      <c r="C51" s="243">
        <v>4</v>
      </c>
      <c r="F51" s="129">
        <f t="shared" si="3"/>
        <v>10</v>
      </c>
      <c r="G51" s="161">
        <v>44844</v>
      </c>
      <c r="H51" s="1"/>
    </row>
    <row r="52" spans="1:8">
      <c r="A52" s="82">
        <f t="shared" si="2"/>
        <v>14</v>
      </c>
      <c r="B52" s="215">
        <v>44695</v>
      </c>
      <c r="C52" s="243">
        <v>4</v>
      </c>
      <c r="F52" s="129">
        <f t="shared" si="3"/>
        <v>11</v>
      </c>
      <c r="G52" s="161">
        <v>44876</v>
      </c>
      <c r="H52" s="1"/>
    </row>
    <row r="53" spans="1:8" ht="15.75" thickBot="1">
      <c r="A53" s="82">
        <f t="shared" si="2"/>
        <v>15</v>
      </c>
      <c r="B53" s="215">
        <v>44696</v>
      </c>
      <c r="C53" s="243">
        <v>0</v>
      </c>
      <c r="F53" s="130">
        <f t="shared" si="3"/>
        <v>12</v>
      </c>
      <c r="G53" s="162">
        <v>44907</v>
      </c>
      <c r="H53" s="15"/>
    </row>
    <row r="54" spans="1:8">
      <c r="A54" s="82">
        <f t="shared" si="2"/>
        <v>16</v>
      </c>
      <c r="B54" s="215">
        <v>44697</v>
      </c>
      <c r="C54" s="243">
        <v>3</v>
      </c>
      <c r="F54" s="93" t="s">
        <v>4</v>
      </c>
      <c r="G54" s="94"/>
      <c r="H54" s="158">
        <f>SUM(H42:H53)</f>
        <v>349</v>
      </c>
    </row>
    <row r="55" spans="1:8">
      <c r="A55" s="82">
        <f t="shared" si="2"/>
        <v>17</v>
      </c>
      <c r="B55" s="215">
        <v>44698</v>
      </c>
      <c r="C55" s="243">
        <v>3</v>
      </c>
      <c r="F55" s="125" t="s">
        <v>5</v>
      </c>
      <c r="G55" s="124"/>
      <c r="H55" s="19">
        <f>H54/5</f>
        <v>69.8</v>
      </c>
    </row>
    <row r="56" spans="1:8" ht="15.75" thickBot="1">
      <c r="A56" s="82">
        <f t="shared" si="2"/>
        <v>18</v>
      </c>
      <c r="B56" s="215">
        <v>44699</v>
      </c>
      <c r="C56" s="243">
        <v>3</v>
      </c>
      <c r="F56" s="95" t="s">
        <v>6</v>
      </c>
      <c r="G56" s="96"/>
      <c r="H56" s="20">
        <f>+H55/30</f>
        <v>2.3266666666666667</v>
      </c>
    </row>
    <row r="57" spans="1:8">
      <c r="A57" s="82">
        <f t="shared" si="2"/>
        <v>19</v>
      </c>
      <c r="B57" s="215">
        <v>44700</v>
      </c>
      <c r="C57" s="243">
        <v>4</v>
      </c>
    </row>
    <row r="58" spans="1:8">
      <c r="A58" s="82">
        <f t="shared" si="2"/>
        <v>20</v>
      </c>
      <c r="B58" s="215">
        <v>44701</v>
      </c>
      <c r="C58" s="243">
        <v>4</v>
      </c>
    </row>
    <row r="59" spans="1:8">
      <c r="A59" s="82">
        <f t="shared" si="2"/>
        <v>21</v>
      </c>
      <c r="B59" s="215">
        <v>44702</v>
      </c>
      <c r="C59" s="243">
        <v>3</v>
      </c>
    </row>
    <row r="60" spans="1:8">
      <c r="A60" s="82">
        <f t="shared" si="2"/>
        <v>22</v>
      </c>
      <c r="B60" s="215">
        <v>44703</v>
      </c>
      <c r="C60" s="243">
        <v>0</v>
      </c>
    </row>
    <row r="61" spans="1:8">
      <c r="A61" s="82">
        <f t="shared" si="2"/>
        <v>23</v>
      </c>
      <c r="B61" s="215">
        <v>44704</v>
      </c>
      <c r="C61" s="243">
        <v>4</v>
      </c>
    </row>
    <row r="62" spans="1:8">
      <c r="A62" s="82">
        <f t="shared" si="2"/>
        <v>24</v>
      </c>
      <c r="B62" s="215">
        <v>44705</v>
      </c>
      <c r="C62" s="243">
        <v>3</v>
      </c>
    </row>
    <row r="63" spans="1:8">
      <c r="A63" s="82">
        <f t="shared" si="2"/>
        <v>25</v>
      </c>
      <c r="B63" s="215">
        <v>44706</v>
      </c>
      <c r="C63" s="243">
        <v>4</v>
      </c>
    </row>
    <row r="64" spans="1:8">
      <c r="A64" s="82">
        <f t="shared" si="2"/>
        <v>26</v>
      </c>
      <c r="B64" s="215">
        <v>44707</v>
      </c>
      <c r="C64" s="243">
        <v>3</v>
      </c>
    </row>
    <row r="65" spans="1:3">
      <c r="A65" s="82">
        <f t="shared" si="2"/>
        <v>27</v>
      </c>
      <c r="B65" s="215">
        <v>44708</v>
      </c>
      <c r="C65" s="243">
        <v>4</v>
      </c>
    </row>
    <row r="66" spans="1:3">
      <c r="A66" s="82">
        <f t="shared" si="2"/>
        <v>28</v>
      </c>
      <c r="B66" s="215">
        <v>44709</v>
      </c>
      <c r="C66" s="243">
        <v>3</v>
      </c>
    </row>
    <row r="67" spans="1:3">
      <c r="A67" s="82">
        <f t="shared" si="2"/>
        <v>29</v>
      </c>
      <c r="B67" s="215">
        <v>44710</v>
      </c>
      <c r="C67" s="243">
        <v>0</v>
      </c>
    </row>
    <row r="68" spans="1:3">
      <c r="A68" s="82">
        <f t="shared" si="2"/>
        <v>30</v>
      </c>
      <c r="B68" s="215">
        <v>44711</v>
      </c>
      <c r="C68" s="243">
        <v>3</v>
      </c>
    </row>
    <row r="69" spans="1:3" ht="15.75" thickBot="1">
      <c r="A69" s="82">
        <f t="shared" si="2"/>
        <v>31</v>
      </c>
      <c r="B69" s="215">
        <v>44712</v>
      </c>
      <c r="C69" s="243">
        <v>2</v>
      </c>
    </row>
    <row r="70" spans="1:3">
      <c r="A70" s="93" t="s">
        <v>4</v>
      </c>
      <c r="B70" s="213"/>
      <c r="C70" s="244">
        <f>SUM(C39:C69)</f>
        <v>88</v>
      </c>
    </row>
    <row r="71" spans="1:3" ht="15.75" thickBot="1">
      <c r="A71" s="95" t="s">
        <v>6</v>
      </c>
      <c r="B71" s="214"/>
      <c r="C71" s="245">
        <f>+C70/25</f>
        <v>3.52</v>
      </c>
    </row>
  </sheetData>
  <mergeCells count="5">
    <mergeCell ref="F16:H16"/>
    <mergeCell ref="F17:H17"/>
    <mergeCell ref="F38:H38"/>
    <mergeCell ref="F39:H39"/>
    <mergeCell ref="F2:H2"/>
  </mergeCells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3:H58"/>
  <sheetViews>
    <sheetView topLeftCell="A40" workbookViewId="0">
      <selection activeCell="H47" sqref="H47"/>
    </sheetView>
  </sheetViews>
  <sheetFormatPr defaultRowHeight="15"/>
  <cols>
    <col min="1" max="1" width="14.42578125" customWidth="1"/>
    <col min="2" max="2" width="23.28515625" customWidth="1"/>
    <col min="3" max="3" width="22.85546875" customWidth="1"/>
    <col min="6" max="6" width="13.140625" customWidth="1"/>
    <col min="7" max="7" width="16.85546875" customWidth="1"/>
    <col min="8" max="8" width="22.5703125" customWidth="1"/>
  </cols>
  <sheetData>
    <row r="3" spans="1:8" ht="21.75" thickBot="1">
      <c r="A3" s="187" t="s">
        <v>70</v>
      </c>
      <c r="B3" s="177"/>
      <c r="C3" s="177"/>
      <c r="F3" s="187" t="s">
        <v>70</v>
      </c>
      <c r="G3" s="177"/>
      <c r="H3" s="177"/>
    </row>
    <row r="4" spans="1:8" ht="16.5" thickTop="1">
      <c r="A4" s="221" t="s">
        <v>50</v>
      </c>
      <c r="B4" s="221"/>
      <c r="C4" s="221"/>
      <c r="F4" s="290" t="s">
        <v>50</v>
      </c>
      <c r="G4" s="290"/>
      <c r="H4" s="290"/>
    </row>
    <row r="5" spans="1:8" ht="15.75" thickBot="1"/>
    <row r="6" spans="1:8" ht="21.75" thickBot="1">
      <c r="A6" s="187" t="s">
        <v>70</v>
      </c>
      <c r="F6" s="28" t="s">
        <v>43</v>
      </c>
      <c r="G6" s="44" t="s">
        <v>47</v>
      </c>
      <c r="H6" s="194" t="s">
        <v>77</v>
      </c>
    </row>
    <row r="7" spans="1:8" ht="16.5" thickTop="1" thickBot="1">
      <c r="A7" s="28" t="s">
        <v>25</v>
      </c>
      <c r="B7" s="44" t="s">
        <v>79</v>
      </c>
      <c r="C7" s="194" t="s">
        <v>77</v>
      </c>
      <c r="F7" s="28"/>
      <c r="G7" s="38"/>
      <c r="H7" s="39"/>
    </row>
    <row r="8" spans="1:8">
      <c r="A8" s="81">
        <v>1</v>
      </c>
      <c r="B8" s="215">
        <v>44652</v>
      </c>
      <c r="C8" s="217"/>
      <c r="F8" s="81">
        <v>1</v>
      </c>
      <c r="G8" s="159">
        <v>44044</v>
      </c>
      <c r="H8" s="25">
        <v>134</v>
      </c>
    </row>
    <row r="9" spans="1:8">
      <c r="A9" s="82">
        <f>+A8+1</f>
        <v>2</v>
      </c>
      <c r="B9" s="216">
        <v>44653</v>
      </c>
      <c r="C9" s="218"/>
      <c r="F9" s="82">
        <v>2</v>
      </c>
      <c r="G9" s="159">
        <v>44075</v>
      </c>
      <c r="H9" s="25">
        <v>125</v>
      </c>
    </row>
    <row r="10" spans="1:8">
      <c r="A10" s="82">
        <f t="shared" ref="A10:A37" si="0">+A9+1</f>
        <v>3</v>
      </c>
      <c r="B10" s="216">
        <v>44654</v>
      </c>
      <c r="C10" s="218"/>
      <c r="F10" s="82">
        <v>3</v>
      </c>
      <c r="G10" s="159">
        <v>44105</v>
      </c>
      <c r="H10" s="25">
        <v>163</v>
      </c>
    </row>
    <row r="11" spans="1:8">
      <c r="A11" s="82">
        <f t="shared" si="0"/>
        <v>4</v>
      </c>
      <c r="B11" s="216">
        <v>44655</v>
      </c>
      <c r="C11" s="218"/>
      <c r="F11" s="82">
        <v>4</v>
      </c>
      <c r="G11" s="159">
        <v>44136</v>
      </c>
      <c r="H11" s="25">
        <v>168</v>
      </c>
    </row>
    <row r="12" spans="1:8" ht="15.75" thickBot="1">
      <c r="A12" s="82">
        <f t="shared" si="0"/>
        <v>5</v>
      </c>
      <c r="B12" s="216">
        <v>44656</v>
      </c>
      <c r="C12" s="218"/>
      <c r="F12" s="83">
        <v>5</v>
      </c>
      <c r="G12" s="160">
        <v>44166</v>
      </c>
      <c r="H12" s="25">
        <v>166</v>
      </c>
    </row>
    <row r="13" spans="1:8">
      <c r="A13" s="82">
        <f t="shared" si="0"/>
        <v>6</v>
      </c>
      <c r="B13" s="216">
        <v>44657</v>
      </c>
      <c r="C13" s="218"/>
      <c r="F13" s="93" t="s">
        <v>4</v>
      </c>
      <c r="G13" s="94"/>
      <c r="H13" s="189">
        <f>SUM(H8:H12)</f>
        <v>756</v>
      </c>
    </row>
    <row r="14" spans="1:8">
      <c r="A14" s="82">
        <f t="shared" si="0"/>
        <v>7</v>
      </c>
      <c r="B14" s="216">
        <v>44658</v>
      </c>
      <c r="C14" s="218"/>
      <c r="F14" s="125" t="s">
        <v>5</v>
      </c>
      <c r="G14" s="124"/>
      <c r="H14" s="185">
        <f>+H13/5</f>
        <v>151.19999999999999</v>
      </c>
    </row>
    <row r="15" spans="1:8" ht="15.75" thickBot="1">
      <c r="A15" s="82">
        <f t="shared" si="0"/>
        <v>8</v>
      </c>
      <c r="B15" s="216">
        <v>44659</v>
      </c>
      <c r="C15" s="218"/>
      <c r="F15" s="95" t="s">
        <v>6</v>
      </c>
      <c r="G15" s="96"/>
      <c r="H15" s="186">
        <f>H14/30</f>
        <v>5.04</v>
      </c>
    </row>
    <row r="16" spans="1:8">
      <c r="A16" s="82">
        <f t="shared" si="0"/>
        <v>9</v>
      </c>
      <c r="B16" s="216">
        <v>44660</v>
      </c>
      <c r="C16" s="218"/>
    </row>
    <row r="17" spans="1:8" ht="21.75" thickBot="1">
      <c r="A17" s="82">
        <f t="shared" si="0"/>
        <v>10</v>
      </c>
      <c r="B17" s="216">
        <v>44661</v>
      </c>
      <c r="C17" s="218"/>
      <c r="F17" s="187" t="s">
        <v>70</v>
      </c>
      <c r="G17" s="177"/>
      <c r="H17" s="177"/>
    </row>
    <row r="18" spans="1:8" ht="16.5" thickTop="1">
      <c r="A18" s="82">
        <f t="shared" si="0"/>
        <v>11</v>
      </c>
      <c r="B18" s="216">
        <v>44662</v>
      </c>
      <c r="C18" s="218"/>
      <c r="F18" s="290" t="s">
        <v>50</v>
      </c>
      <c r="G18" s="290"/>
      <c r="H18" s="290"/>
    </row>
    <row r="19" spans="1:8" ht="15.75" thickBot="1">
      <c r="A19" s="82">
        <f t="shared" si="0"/>
        <v>12</v>
      </c>
      <c r="B19" s="216">
        <v>44663</v>
      </c>
      <c r="C19" s="218"/>
      <c r="F19" s="249" t="s">
        <v>76</v>
      </c>
      <c r="G19" s="249"/>
      <c r="H19" s="249"/>
    </row>
    <row r="20" spans="1:8" ht="15.75" thickBot="1">
      <c r="A20" s="82">
        <f t="shared" si="0"/>
        <v>13</v>
      </c>
      <c r="B20" s="216">
        <v>44664</v>
      </c>
      <c r="C20" s="218"/>
      <c r="F20" s="28" t="s">
        <v>43</v>
      </c>
      <c r="G20" s="44" t="s">
        <v>47</v>
      </c>
      <c r="H20" s="194" t="s">
        <v>77</v>
      </c>
    </row>
    <row r="21" spans="1:8" ht="15.75" thickBot="1">
      <c r="A21" s="82">
        <f t="shared" si="0"/>
        <v>14</v>
      </c>
      <c r="B21" s="216">
        <v>44665</v>
      </c>
      <c r="C21" s="218"/>
      <c r="F21" s="28"/>
      <c r="G21" s="38"/>
      <c r="H21" s="39"/>
    </row>
    <row r="22" spans="1:8">
      <c r="A22" s="82">
        <f t="shared" si="0"/>
        <v>15</v>
      </c>
      <c r="B22" s="216">
        <v>44666</v>
      </c>
      <c r="C22" s="218"/>
      <c r="F22" s="81">
        <v>1</v>
      </c>
      <c r="G22" s="159">
        <v>44197</v>
      </c>
      <c r="H22" s="25">
        <f>5*30</f>
        <v>150</v>
      </c>
    </row>
    <row r="23" spans="1:8">
      <c r="A23" s="82">
        <f t="shared" si="0"/>
        <v>16</v>
      </c>
      <c r="B23" s="216">
        <v>44667</v>
      </c>
      <c r="C23" s="218"/>
      <c r="F23" s="82">
        <v>2</v>
      </c>
      <c r="G23" s="161">
        <v>44229</v>
      </c>
      <c r="H23" s="25">
        <v>166</v>
      </c>
    </row>
    <row r="24" spans="1:8">
      <c r="A24" s="82">
        <f t="shared" si="0"/>
        <v>17</v>
      </c>
      <c r="B24" s="216">
        <v>44668</v>
      </c>
      <c r="C24" s="218"/>
      <c r="F24" s="82">
        <v>3</v>
      </c>
      <c r="G24" s="161">
        <v>44258</v>
      </c>
      <c r="H24" s="25">
        <v>163</v>
      </c>
    </row>
    <row r="25" spans="1:8">
      <c r="A25" s="82">
        <f t="shared" si="0"/>
        <v>18</v>
      </c>
      <c r="B25" s="216">
        <v>44669</v>
      </c>
      <c r="C25" s="218"/>
      <c r="F25" s="82">
        <v>4</v>
      </c>
      <c r="G25" s="161">
        <v>44290</v>
      </c>
      <c r="H25" s="25">
        <v>12</v>
      </c>
    </row>
    <row r="26" spans="1:8">
      <c r="A26" s="82">
        <f t="shared" si="0"/>
        <v>19</v>
      </c>
      <c r="B26" s="216">
        <v>44670</v>
      </c>
      <c r="C26" s="218"/>
      <c r="F26" s="82">
        <v>5</v>
      </c>
      <c r="G26" s="161">
        <v>44321</v>
      </c>
      <c r="H26" s="25">
        <v>15</v>
      </c>
    </row>
    <row r="27" spans="1:8">
      <c r="A27" s="82">
        <f t="shared" si="0"/>
        <v>20</v>
      </c>
      <c r="B27" s="216">
        <v>44671</v>
      </c>
      <c r="C27" s="218"/>
      <c r="F27" s="129">
        <f>F26+1</f>
        <v>6</v>
      </c>
      <c r="G27" s="161">
        <v>44353</v>
      </c>
      <c r="H27" s="25">
        <v>13</v>
      </c>
    </row>
    <row r="28" spans="1:8">
      <c r="A28" s="82">
        <f t="shared" si="0"/>
        <v>21</v>
      </c>
      <c r="B28" s="216">
        <v>44672</v>
      </c>
      <c r="C28" s="218"/>
      <c r="F28" s="129">
        <f t="shared" ref="F28:F33" si="1">F27+1</f>
        <v>7</v>
      </c>
      <c r="G28" s="161">
        <v>44384</v>
      </c>
      <c r="H28" s="25">
        <v>46</v>
      </c>
    </row>
    <row r="29" spans="1:8">
      <c r="A29" s="82">
        <f t="shared" si="0"/>
        <v>22</v>
      </c>
      <c r="B29" s="216">
        <v>44673</v>
      </c>
      <c r="C29" s="218"/>
      <c r="F29" s="129">
        <f t="shared" si="1"/>
        <v>8</v>
      </c>
      <c r="G29" s="161">
        <v>44416</v>
      </c>
      <c r="H29" s="25">
        <v>59</v>
      </c>
    </row>
    <row r="30" spans="1:8">
      <c r="A30" s="82">
        <f t="shared" si="0"/>
        <v>23</v>
      </c>
      <c r="B30" s="216">
        <v>44674</v>
      </c>
      <c r="C30" s="218"/>
      <c r="F30" s="129">
        <f t="shared" si="1"/>
        <v>9</v>
      </c>
      <c r="G30" s="161">
        <v>44448</v>
      </c>
      <c r="H30" s="25">
        <v>165</v>
      </c>
    </row>
    <row r="31" spans="1:8">
      <c r="A31" s="82">
        <f t="shared" si="0"/>
        <v>24</v>
      </c>
      <c r="B31" s="216">
        <v>44675</v>
      </c>
      <c r="C31" s="218"/>
      <c r="F31" s="129">
        <f t="shared" si="1"/>
        <v>10</v>
      </c>
      <c r="G31" s="161">
        <v>44479</v>
      </c>
      <c r="H31" s="25">
        <v>155</v>
      </c>
    </row>
    <row r="32" spans="1:8">
      <c r="A32" s="82">
        <f t="shared" si="0"/>
        <v>25</v>
      </c>
      <c r="B32" s="216">
        <v>44676</v>
      </c>
      <c r="C32" s="218"/>
      <c r="F32" s="129">
        <f t="shared" si="1"/>
        <v>11</v>
      </c>
      <c r="G32" s="161">
        <v>44511</v>
      </c>
      <c r="H32" s="25">
        <v>147</v>
      </c>
    </row>
    <row r="33" spans="1:8" ht="15.75" thickBot="1">
      <c r="A33" s="82">
        <f t="shared" si="0"/>
        <v>26</v>
      </c>
      <c r="B33" s="216">
        <v>44677</v>
      </c>
      <c r="C33" s="218"/>
      <c r="F33" s="130">
        <f t="shared" si="1"/>
        <v>12</v>
      </c>
      <c r="G33" s="162">
        <v>44542</v>
      </c>
      <c r="H33" s="184">
        <v>136</v>
      </c>
    </row>
    <row r="34" spans="1:8">
      <c r="A34" s="82">
        <f t="shared" si="0"/>
        <v>27</v>
      </c>
      <c r="B34" s="216">
        <v>44678</v>
      </c>
      <c r="C34" s="218"/>
      <c r="F34" s="93" t="s">
        <v>4</v>
      </c>
      <c r="G34" s="94"/>
      <c r="H34" s="189">
        <f>SUM(H22:H33)</f>
        <v>1227</v>
      </c>
    </row>
    <row r="35" spans="1:8">
      <c r="A35" s="82">
        <f t="shared" si="0"/>
        <v>28</v>
      </c>
      <c r="B35" s="216">
        <v>44679</v>
      </c>
      <c r="C35" s="218"/>
      <c r="F35" s="125" t="s">
        <v>5</v>
      </c>
      <c r="G35" s="124"/>
      <c r="H35" s="185">
        <f>H34/12</f>
        <v>102.25</v>
      </c>
    </row>
    <row r="36" spans="1:8" ht="15.75" thickBot="1">
      <c r="A36" s="82">
        <f t="shared" si="0"/>
        <v>29</v>
      </c>
      <c r="B36" s="216">
        <v>44680</v>
      </c>
      <c r="C36" s="218"/>
      <c r="F36" s="95" t="s">
        <v>6</v>
      </c>
      <c r="G36" s="96"/>
      <c r="H36" s="186">
        <f>+H35/25</f>
        <v>4.09</v>
      </c>
    </row>
    <row r="37" spans="1:8" ht="15.75" thickBot="1">
      <c r="A37" s="82">
        <f t="shared" si="0"/>
        <v>30</v>
      </c>
      <c r="B37" s="216">
        <v>44681</v>
      </c>
      <c r="C37" s="218"/>
    </row>
    <row r="38" spans="1:8">
      <c r="A38" s="93" t="s">
        <v>4</v>
      </c>
      <c r="B38" s="213"/>
      <c r="C38" s="219"/>
    </row>
    <row r="39" spans="1:8" ht="21.75" thickBot="1">
      <c r="A39" s="95" t="s">
        <v>6</v>
      </c>
      <c r="B39" s="214"/>
      <c r="C39" s="220"/>
      <c r="F39" s="187" t="s">
        <v>70</v>
      </c>
      <c r="G39" s="177"/>
      <c r="H39" s="177"/>
    </row>
    <row r="40" spans="1:8" ht="15.75">
      <c r="F40" s="290" t="s">
        <v>50</v>
      </c>
      <c r="G40" s="290"/>
      <c r="H40" s="290"/>
    </row>
    <row r="41" spans="1:8" ht="15.75" thickBot="1">
      <c r="F41" s="272" t="s">
        <v>76</v>
      </c>
      <c r="G41" s="272"/>
      <c r="H41" s="272"/>
    </row>
    <row r="42" spans="1:8" ht="16.5" thickTop="1" thickBot="1">
      <c r="F42" s="29" t="s">
        <v>43</v>
      </c>
      <c r="G42" s="86" t="s">
        <v>47</v>
      </c>
      <c r="H42" s="178" t="s">
        <v>77</v>
      </c>
    </row>
    <row r="43" spans="1:8" ht="15.75" thickBot="1">
      <c r="F43" s="28"/>
      <c r="G43" s="38"/>
      <c r="H43" s="44"/>
    </row>
    <row r="44" spans="1:8">
      <c r="F44" s="81">
        <v>1</v>
      </c>
      <c r="G44" s="159">
        <v>44562</v>
      </c>
      <c r="H44" s="24">
        <v>188</v>
      </c>
    </row>
    <row r="45" spans="1:8">
      <c r="F45" s="82">
        <v>2</v>
      </c>
      <c r="G45" s="161">
        <v>44594</v>
      </c>
      <c r="H45" s="24">
        <v>196</v>
      </c>
    </row>
    <row r="46" spans="1:8">
      <c r="F46" s="82">
        <v>3</v>
      </c>
      <c r="G46" s="161">
        <v>44623</v>
      </c>
      <c r="H46" s="24">
        <v>173</v>
      </c>
    </row>
    <row r="47" spans="1:8">
      <c r="F47" s="82">
        <v>4</v>
      </c>
      <c r="G47" s="161">
        <v>44655</v>
      </c>
      <c r="H47" s="1"/>
    </row>
    <row r="48" spans="1:8">
      <c r="F48" s="82">
        <v>5</v>
      </c>
      <c r="G48" s="161">
        <v>44686</v>
      </c>
      <c r="H48" s="1"/>
    </row>
    <row r="49" spans="6:8">
      <c r="F49" s="129">
        <f>F48+1</f>
        <v>6</v>
      </c>
      <c r="G49" s="161">
        <v>44718</v>
      </c>
      <c r="H49" s="128"/>
    </row>
    <row r="50" spans="6:8">
      <c r="F50" s="129">
        <f t="shared" ref="F50:F55" si="2">F49+1</f>
        <v>7</v>
      </c>
      <c r="G50" s="161">
        <v>44749</v>
      </c>
      <c r="H50" s="126"/>
    </row>
    <row r="51" spans="6:8">
      <c r="F51" s="129">
        <f t="shared" si="2"/>
        <v>8</v>
      </c>
      <c r="G51" s="161">
        <v>44781</v>
      </c>
      <c r="H51" s="126"/>
    </row>
    <row r="52" spans="6:8">
      <c r="F52" s="129">
        <f t="shared" si="2"/>
        <v>9</v>
      </c>
      <c r="G52" s="161">
        <v>44813</v>
      </c>
      <c r="H52" s="1"/>
    </row>
    <row r="53" spans="6:8">
      <c r="F53" s="129">
        <f t="shared" si="2"/>
        <v>10</v>
      </c>
      <c r="G53" s="161">
        <v>44844</v>
      </c>
      <c r="H53" s="1"/>
    </row>
    <row r="54" spans="6:8">
      <c r="F54" s="129">
        <f t="shared" si="2"/>
        <v>11</v>
      </c>
      <c r="G54" s="161">
        <v>44876</v>
      </c>
      <c r="H54" s="1"/>
    </row>
    <row r="55" spans="6:8" ht="15.75" thickBot="1">
      <c r="F55" s="130">
        <f t="shared" si="2"/>
        <v>12</v>
      </c>
      <c r="G55" s="162">
        <v>44907</v>
      </c>
      <c r="H55" s="15"/>
    </row>
    <row r="56" spans="6:8">
      <c r="F56" s="93" t="s">
        <v>4</v>
      </c>
      <c r="G56" s="94"/>
      <c r="H56" s="188">
        <f>SUM(H44:H55)</f>
        <v>557</v>
      </c>
    </row>
    <row r="57" spans="6:8">
      <c r="F57" s="125" t="s">
        <v>5</v>
      </c>
      <c r="G57" s="124"/>
      <c r="H57" s="19">
        <f>H56/3</f>
        <v>185.66666666666666</v>
      </c>
    </row>
    <row r="58" spans="6:8" ht="15.75" thickBot="1">
      <c r="F58" s="95" t="s">
        <v>6</v>
      </c>
      <c r="G58" s="96"/>
      <c r="H58" s="20">
        <f>+H57/30</f>
        <v>6.1888888888888882</v>
      </c>
    </row>
  </sheetData>
  <mergeCells count="5">
    <mergeCell ref="F4:H4"/>
    <mergeCell ref="F18:H18"/>
    <mergeCell ref="F19:H19"/>
    <mergeCell ref="F40:H40"/>
    <mergeCell ref="F41:H41"/>
  </mergeCells>
  <pageMargins left="0.7" right="0.7" top="0.75" bottom="0.75" header="0.3" footer="0.3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2:M97"/>
  <sheetViews>
    <sheetView topLeftCell="B45" workbookViewId="0">
      <selection activeCell="L46" sqref="L46"/>
    </sheetView>
  </sheetViews>
  <sheetFormatPr defaultRowHeight="15"/>
  <cols>
    <col min="1" max="1" width="18.5703125" customWidth="1"/>
    <col min="2" max="2" width="19.140625" customWidth="1"/>
    <col min="3" max="3" width="14.28515625" customWidth="1"/>
    <col min="4" max="4" width="16.42578125" customWidth="1"/>
    <col min="5" max="5" width="21.7109375" customWidth="1"/>
    <col min="8" max="8" width="12.140625" customWidth="1"/>
    <col min="9" max="9" width="14.85546875" customWidth="1"/>
    <col min="10" max="10" width="15.140625" customWidth="1"/>
    <col min="11" max="11" width="18.7109375" customWidth="1"/>
    <col min="12" max="12" width="16.85546875" customWidth="1"/>
    <col min="13" max="13" width="17.140625" customWidth="1"/>
  </cols>
  <sheetData>
    <row r="2" spans="1:13" ht="27" thickBot="1">
      <c r="A2" s="291" t="s">
        <v>70</v>
      </c>
      <c r="B2" s="291"/>
      <c r="C2" s="291"/>
      <c r="D2" s="291"/>
      <c r="E2" s="291"/>
      <c r="F2" s="177"/>
      <c r="H2" s="176" t="s">
        <v>70</v>
      </c>
      <c r="I2" s="177"/>
      <c r="J2" s="177"/>
      <c r="K2" s="177"/>
      <c r="L2" s="177"/>
      <c r="M2" s="177"/>
    </row>
    <row r="3" spans="1:13" ht="17.25" thickTop="1" thickBot="1">
      <c r="A3" s="292" t="s">
        <v>50</v>
      </c>
      <c r="B3" s="292"/>
      <c r="C3" s="292"/>
      <c r="D3" s="292"/>
      <c r="E3" s="292"/>
      <c r="F3" s="221"/>
      <c r="H3" s="290" t="s">
        <v>50</v>
      </c>
      <c r="I3" s="290"/>
      <c r="J3" s="290"/>
      <c r="K3" s="290"/>
      <c r="L3" s="290"/>
      <c r="M3" s="290"/>
    </row>
    <row r="4" spans="1:13" ht="16.5" thickTop="1" thickBot="1">
      <c r="H4" s="272" t="s">
        <v>76</v>
      </c>
      <c r="I4" s="272"/>
      <c r="J4" s="272"/>
      <c r="K4" s="272"/>
      <c r="L4" s="272"/>
      <c r="M4" s="272"/>
    </row>
    <row r="5" spans="1:13" ht="16.5" thickTop="1" thickBot="1">
      <c r="A5" s="28" t="s">
        <v>43</v>
      </c>
      <c r="B5" s="38" t="s">
        <v>47</v>
      </c>
      <c r="C5" s="212" t="s">
        <v>80</v>
      </c>
      <c r="D5" s="212" t="s">
        <v>81</v>
      </c>
      <c r="E5" s="39" t="s">
        <v>82</v>
      </c>
      <c r="H5" s="28" t="s">
        <v>43</v>
      </c>
      <c r="I5" s="38" t="s">
        <v>47</v>
      </c>
      <c r="J5" s="44" t="s">
        <v>80</v>
      </c>
      <c r="K5" s="44" t="s">
        <v>81</v>
      </c>
      <c r="L5" s="44" t="s">
        <v>82</v>
      </c>
      <c r="M5" s="170" t="s">
        <v>75</v>
      </c>
    </row>
    <row r="6" spans="1:13" ht="15.75" thickBot="1">
      <c r="A6" s="229"/>
      <c r="B6" s="230"/>
      <c r="C6" s="231"/>
      <c r="D6" s="231"/>
      <c r="E6" s="235" t="s">
        <v>83</v>
      </c>
      <c r="H6" s="28"/>
      <c r="I6" s="38"/>
      <c r="J6" s="44"/>
      <c r="K6" s="44"/>
      <c r="L6" s="44" t="s">
        <v>83</v>
      </c>
      <c r="M6" s="172" t="s">
        <v>74</v>
      </c>
    </row>
    <row r="7" spans="1:13">
      <c r="A7" s="82">
        <v>1</v>
      </c>
      <c r="B7" s="79">
        <v>44652</v>
      </c>
      <c r="C7" s="115"/>
      <c r="D7" s="115"/>
      <c r="E7" s="14"/>
      <c r="H7" s="81">
        <v>1</v>
      </c>
      <c r="I7" s="159">
        <v>44044</v>
      </c>
      <c r="J7" s="222">
        <v>88</v>
      </c>
      <c r="K7" s="222">
        <f>+J7-8</f>
        <v>80</v>
      </c>
      <c r="L7" s="46">
        <f>7*31</f>
        <v>217</v>
      </c>
      <c r="M7" s="173">
        <f>+L7/30*100/25</f>
        <v>28.933333333333334</v>
      </c>
    </row>
    <row r="8" spans="1:13">
      <c r="A8" s="82">
        <f>+A7+1</f>
        <v>2</v>
      </c>
      <c r="B8" s="79">
        <v>44653</v>
      </c>
      <c r="C8" s="115"/>
      <c r="D8" s="115"/>
      <c r="E8" s="14"/>
      <c r="H8" s="82">
        <v>2</v>
      </c>
      <c r="I8" s="159">
        <v>44075</v>
      </c>
      <c r="J8" s="222">
        <v>81</v>
      </c>
      <c r="K8" s="222">
        <f t="shared" ref="K8:K11" si="0">+J8-8</f>
        <v>73</v>
      </c>
      <c r="L8" s="46">
        <f>8*30</f>
        <v>240</v>
      </c>
      <c r="M8" s="173">
        <f t="shared" ref="M8:M11" si="1">+L8/30*100/25</f>
        <v>32</v>
      </c>
    </row>
    <row r="9" spans="1:13">
      <c r="A9" s="82">
        <f t="shared" ref="A9:A36" si="2">+A8+1</f>
        <v>3</v>
      </c>
      <c r="B9" s="79">
        <v>44654</v>
      </c>
      <c r="C9" s="115"/>
      <c r="D9" s="115"/>
      <c r="E9" s="14"/>
      <c r="H9" s="82">
        <v>3</v>
      </c>
      <c r="I9" s="159">
        <v>44105</v>
      </c>
      <c r="J9" s="222">
        <v>76</v>
      </c>
      <c r="K9" s="222">
        <f t="shared" si="0"/>
        <v>68</v>
      </c>
      <c r="L9" s="46">
        <f>8*31</f>
        <v>248</v>
      </c>
      <c r="M9" s="173">
        <f t="shared" si="1"/>
        <v>33.06666666666667</v>
      </c>
    </row>
    <row r="10" spans="1:13">
      <c r="A10" s="82">
        <f t="shared" si="2"/>
        <v>4</v>
      </c>
      <c r="B10" s="79">
        <v>44655</v>
      </c>
      <c r="C10" s="115"/>
      <c r="D10" s="115"/>
      <c r="E10" s="14"/>
      <c r="H10" s="82">
        <v>4</v>
      </c>
      <c r="I10" s="159">
        <v>44136</v>
      </c>
      <c r="J10" s="222">
        <v>75</v>
      </c>
      <c r="K10" s="222">
        <f t="shared" si="0"/>
        <v>67</v>
      </c>
      <c r="L10" s="46">
        <f>7*30</f>
        <v>210</v>
      </c>
      <c r="M10" s="173">
        <f t="shared" si="1"/>
        <v>28</v>
      </c>
    </row>
    <row r="11" spans="1:13" ht="15.75" thickBot="1">
      <c r="A11" s="82">
        <f t="shared" si="2"/>
        <v>5</v>
      </c>
      <c r="B11" s="79">
        <v>44656</v>
      </c>
      <c r="C11" s="115"/>
      <c r="D11" s="115"/>
      <c r="E11" s="14"/>
      <c r="H11" s="83">
        <v>5</v>
      </c>
      <c r="I11" s="160">
        <v>44166</v>
      </c>
      <c r="J11" s="223">
        <v>81</v>
      </c>
      <c r="K11" s="222">
        <f t="shared" si="0"/>
        <v>73</v>
      </c>
      <c r="L11" s="171">
        <f>8*31</f>
        <v>248</v>
      </c>
      <c r="M11" s="173">
        <f t="shared" si="1"/>
        <v>33.06666666666667</v>
      </c>
    </row>
    <row r="12" spans="1:13">
      <c r="A12" s="82">
        <f t="shared" si="2"/>
        <v>6</v>
      </c>
      <c r="B12" s="79">
        <v>44657</v>
      </c>
      <c r="C12" s="19"/>
      <c r="D12" s="19"/>
      <c r="E12" s="236"/>
      <c r="H12" s="93" t="s">
        <v>4</v>
      </c>
      <c r="I12" s="94"/>
      <c r="J12" s="224">
        <f>SUM(J7:J11)</f>
        <v>401</v>
      </c>
      <c r="K12" s="224">
        <f>SUM(K7:K11)</f>
        <v>361</v>
      </c>
      <c r="L12" s="167">
        <f>SUM(L7:L11)</f>
        <v>1163</v>
      </c>
      <c r="M12" s="180">
        <f>SUM(M7:M11)</f>
        <v>155.06666666666666</v>
      </c>
    </row>
    <row r="13" spans="1:13">
      <c r="A13" s="82">
        <f t="shared" si="2"/>
        <v>7</v>
      </c>
      <c r="B13" s="79">
        <v>44658</v>
      </c>
      <c r="C13" s="19"/>
      <c r="D13" s="19"/>
      <c r="E13" s="185"/>
      <c r="H13" s="125" t="s">
        <v>5</v>
      </c>
      <c r="I13" s="124"/>
      <c r="J13" s="168">
        <f>+J12/5</f>
        <v>80.2</v>
      </c>
      <c r="K13" s="168">
        <f>+K12/5</f>
        <v>72.2</v>
      </c>
      <c r="L13" s="168">
        <f>+L12/5</f>
        <v>232.6</v>
      </c>
      <c r="M13" s="181"/>
    </row>
    <row r="14" spans="1:13" ht="15.75" thickBot="1">
      <c r="A14" s="82">
        <f t="shared" si="2"/>
        <v>8</v>
      </c>
      <c r="B14" s="79">
        <v>44659</v>
      </c>
      <c r="C14" s="19"/>
      <c r="D14" s="19"/>
      <c r="E14" s="185"/>
      <c r="H14" s="95" t="s">
        <v>6</v>
      </c>
      <c r="I14" s="96"/>
      <c r="J14" s="169">
        <f>+J13/25</f>
        <v>3.2080000000000002</v>
      </c>
      <c r="K14" s="169">
        <f>+K13/25</f>
        <v>2.8879999999999999</v>
      </c>
      <c r="L14" s="169">
        <f>L13/30</f>
        <v>7.753333333333333</v>
      </c>
      <c r="M14" s="182">
        <f>+M12/5</f>
        <v>31.013333333333332</v>
      </c>
    </row>
    <row r="15" spans="1:13">
      <c r="A15" s="82">
        <f t="shared" si="2"/>
        <v>9</v>
      </c>
      <c r="B15" s="79">
        <v>44660</v>
      </c>
      <c r="C15" s="88"/>
      <c r="D15" s="88"/>
      <c r="E15" s="175"/>
    </row>
    <row r="16" spans="1:13" ht="27" thickBot="1">
      <c r="A16" s="82">
        <f t="shared" si="2"/>
        <v>10</v>
      </c>
      <c r="B16" s="79">
        <v>44661</v>
      </c>
      <c r="C16" s="88"/>
      <c r="D16" s="88"/>
      <c r="E16" s="175"/>
      <c r="H16" s="176" t="s">
        <v>70</v>
      </c>
      <c r="I16" s="177"/>
      <c r="J16" s="177"/>
      <c r="K16" s="177"/>
      <c r="L16" s="177"/>
      <c r="M16" s="177"/>
    </row>
    <row r="17" spans="1:13" ht="16.5" thickTop="1">
      <c r="A17" s="82">
        <f t="shared" si="2"/>
        <v>11</v>
      </c>
      <c r="B17" s="79">
        <v>44662</v>
      </c>
      <c r="C17" s="88"/>
      <c r="D17" s="88"/>
      <c r="E17" s="175"/>
      <c r="H17" s="290" t="s">
        <v>50</v>
      </c>
      <c r="I17" s="290"/>
      <c r="J17" s="290"/>
      <c r="K17" s="290"/>
      <c r="L17" s="290"/>
      <c r="M17" s="290"/>
    </row>
    <row r="18" spans="1:13" ht="15.75" thickBot="1">
      <c r="A18" s="82">
        <f t="shared" si="2"/>
        <v>12</v>
      </c>
      <c r="B18" s="79">
        <v>44663</v>
      </c>
      <c r="C18" s="88"/>
      <c r="D18" s="88"/>
      <c r="E18" s="175"/>
      <c r="H18" s="272" t="s">
        <v>76</v>
      </c>
      <c r="I18" s="272"/>
      <c r="J18" s="272"/>
      <c r="K18" s="272"/>
      <c r="L18" s="272"/>
      <c r="M18" s="272"/>
    </row>
    <row r="19" spans="1:13" ht="16.5" thickTop="1" thickBot="1">
      <c r="A19" s="82">
        <f t="shared" si="2"/>
        <v>13</v>
      </c>
      <c r="B19" s="79">
        <v>44664</v>
      </c>
      <c r="C19" s="88"/>
      <c r="D19" s="88"/>
      <c r="E19" s="175"/>
      <c r="H19" s="28" t="s">
        <v>43</v>
      </c>
      <c r="I19" s="38" t="s">
        <v>47</v>
      </c>
      <c r="J19" s="44" t="s">
        <v>80</v>
      </c>
      <c r="K19" s="44" t="s">
        <v>81</v>
      </c>
      <c r="L19" s="44" t="s">
        <v>82</v>
      </c>
      <c r="M19" s="174" t="s">
        <v>75</v>
      </c>
    </row>
    <row r="20" spans="1:13" ht="15.75" thickBot="1">
      <c r="A20" s="82">
        <f t="shared" si="2"/>
        <v>14</v>
      </c>
      <c r="B20" s="79">
        <v>44665</v>
      </c>
      <c r="C20" s="88"/>
      <c r="D20" s="88"/>
      <c r="E20" s="175"/>
      <c r="H20" s="28"/>
      <c r="I20" s="38"/>
      <c r="J20" s="44"/>
      <c r="K20" s="44"/>
      <c r="L20" s="44" t="s">
        <v>83</v>
      </c>
      <c r="M20" s="49" t="s">
        <v>74</v>
      </c>
    </row>
    <row r="21" spans="1:13">
      <c r="A21" s="82">
        <f t="shared" si="2"/>
        <v>15</v>
      </c>
      <c r="B21" s="79">
        <v>44666</v>
      </c>
      <c r="C21" s="88"/>
      <c r="D21" s="88"/>
      <c r="E21" s="175"/>
      <c r="H21" s="81">
        <v>1</v>
      </c>
      <c r="I21" s="159">
        <v>44197</v>
      </c>
      <c r="J21" s="222">
        <v>56</v>
      </c>
      <c r="K21" s="222">
        <f>+J21-8</f>
        <v>48</v>
      </c>
      <c r="L21" s="46">
        <f>9*31</f>
        <v>279</v>
      </c>
      <c r="M21" s="173">
        <f>+L21/30*100/25</f>
        <v>37.200000000000003</v>
      </c>
    </row>
    <row r="22" spans="1:13">
      <c r="A22" s="82">
        <f t="shared" si="2"/>
        <v>16</v>
      </c>
      <c r="B22" s="79">
        <v>44667</v>
      </c>
      <c r="C22" s="88"/>
      <c r="D22" s="88"/>
      <c r="E22" s="175"/>
      <c r="H22" s="82">
        <v>2</v>
      </c>
      <c r="I22" s="161">
        <v>44229</v>
      </c>
      <c r="J22" s="222">
        <v>59</v>
      </c>
      <c r="K22" s="222">
        <f t="shared" ref="K22:K32" si="3">+J22-8</f>
        <v>51</v>
      </c>
      <c r="L22" s="46">
        <f>9*28</f>
        <v>252</v>
      </c>
      <c r="M22" s="173">
        <f t="shared" ref="M22:M32" si="4">+L22/30*100/25</f>
        <v>33.6</v>
      </c>
    </row>
    <row r="23" spans="1:13">
      <c r="A23" s="82">
        <f t="shared" si="2"/>
        <v>17</v>
      </c>
      <c r="B23" s="79">
        <v>44668</v>
      </c>
      <c r="C23" s="88"/>
      <c r="D23" s="88"/>
      <c r="E23" s="175"/>
      <c r="H23" s="82">
        <v>3</v>
      </c>
      <c r="I23" s="161">
        <v>44258</v>
      </c>
      <c r="J23" s="222">
        <v>64</v>
      </c>
      <c r="K23" s="222">
        <f t="shared" si="3"/>
        <v>56</v>
      </c>
      <c r="L23" s="46">
        <v>232</v>
      </c>
      <c r="M23" s="173">
        <v>36</v>
      </c>
    </row>
    <row r="24" spans="1:13">
      <c r="A24" s="82">
        <f t="shared" si="2"/>
        <v>18</v>
      </c>
      <c r="B24" s="79">
        <v>44669</v>
      </c>
      <c r="C24" s="88"/>
      <c r="D24" s="88"/>
      <c r="E24" s="175"/>
      <c r="H24" s="82">
        <v>4</v>
      </c>
      <c r="I24" s="161">
        <v>44290</v>
      </c>
      <c r="J24" s="222">
        <v>32</v>
      </c>
      <c r="K24" s="222">
        <f t="shared" si="3"/>
        <v>24</v>
      </c>
      <c r="L24" s="46">
        <v>92</v>
      </c>
      <c r="M24" s="173">
        <f t="shared" si="4"/>
        <v>12.266666666666667</v>
      </c>
    </row>
    <row r="25" spans="1:13">
      <c r="A25" s="82">
        <f t="shared" si="2"/>
        <v>19</v>
      </c>
      <c r="B25" s="79">
        <v>44670</v>
      </c>
      <c r="C25" s="88"/>
      <c r="D25" s="88"/>
      <c r="E25" s="175"/>
      <c r="H25" s="82">
        <v>5</v>
      </c>
      <c r="I25" s="161">
        <v>44321</v>
      </c>
      <c r="J25" s="223">
        <v>61</v>
      </c>
      <c r="K25" s="222">
        <f t="shared" si="3"/>
        <v>53</v>
      </c>
      <c r="L25" s="46">
        <v>98</v>
      </c>
      <c r="M25" s="173">
        <f t="shared" si="4"/>
        <v>13.066666666666668</v>
      </c>
    </row>
    <row r="26" spans="1:13">
      <c r="A26" s="82">
        <f t="shared" si="2"/>
        <v>20</v>
      </c>
      <c r="B26" s="79">
        <v>44671</v>
      </c>
      <c r="C26" s="88"/>
      <c r="D26" s="88"/>
      <c r="E26" s="175"/>
      <c r="H26" s="129">
        <f>H25+1</f>
        <v>6</v>
      </c>
      <c r="I26" s="161">
        <v>44353</v>
      </c>
      <c r="J26" s="222">
        <v>73</v>
      </c>
      <c r="K26" s="222">
        <f t="shared" si="3"/>
        <v>65</v>
      </c>
      <c r="L26" s="46">
        <f>7*30</f>
        <v>210</v>
      </c>
      <c r="M26" s="173">
        <v>36</v>
      </c>
    </row>
    <row r="27" spans="1:13">
      <c r="A27" s="82">
        <f t="shared" si="2"/>
        <v>21</v>
      </c>
      <c r="B27" s="79">
        <v>44672</v>
      </c>
      <c r="C27" s="88"/>
      <c r="D27" s="88"/>
      <c r="E27" s="175"/>
      <c r="H27" s="129">
        <f t="shared" ref="H27:H32" si="5">H26+1</f>
        <v>7</v>
      </c>
      <c r="I27" s="161">
        <v>44384</v>
      </c>
      <c r="J27" s="222">
        <v>68</v>
      </c>
      <c r="K27" s="222">
        <f t="shared" si="3"/>
        <v>60</v>
      </c>
      <c r="L27" s="46">
        <f>8*31</f>
        <v>248</v>
      </c>
      <c r="M27" s="173">
        <f t="shared" si="4"/>
        <v>33.06666666666667</v>
      </c>
    </row>
    <row r="28" spans="1:13">
      <c r="A28" s="82">
        <f t="shared" si="2"/>
        <v>22</v>
      </c>
      <c r="B28" s="79">
        <v>44673</v>
      </c>
      <c r="C28" s="88"/>
      <c r="D28" s="88"/>
      <c r="E28" s="175"/>
      <c r="H28" s="129">
        <f t="shared" si="5"/>
        <v>8</v>
      </c>
      <c r="I28" s="161">
        <v>44416</v>
      </c>
      <c r="J28" s="222">
        <v>75</v>
      </c>
      <c r="K28" s="222">
        <f t="shared" si="3"/>
        <v>67</v>
      </c>
      <c r="L28" s="46">
        <f>9*31</f>
        <v>279</v>
      </c>
      <c r="M28" s="173">
        <f t="shared" si="4"/>
        <v>37.200000000000003</v>
      </c>
    </row>
    <row r="29" spans="1:13">
      <c r="A29" s="82">
        <f t="shared" si="2"/>
        <v>23</v>
      </c>
      <c r="B29" s="79">
        <v>44674</v>
      </c>
      <c r="C29" s="88"/>
      <c r="D29" s="88"/>
      <c r="E29" s="175"/>
      <c r="H29" s="129">
        <f t="shared" si="5"/>
        <v>9</v>
      </c>
      <c r="I29" s="161">
        <v>44448</v>
      </c>
      <c r="J29" s="222">
        <v>64</v>
      </c>
      <c r="K29" s="222">
        <f t="shared" si="3"/>
        <v>56</v>
      </c>
      <c r="L29" s="46">
        <f>9*30</f>
        <v>270</v>
      </c>
      <c r="M29" s="173">
        <f t="shared" si="4"/>
        <v>36</v>
      </c>
    </row>
    <row r="30" spans="1:13">
      <c r="A30" s="82">
        <f t="shared" si="2"/>
        <v>24</v>
      </c>
      <c r="B30" s="79">
        <v>44675</v>
      </c>
      <c r="C30" s="88"/>
      <c r="D30" s="88"/>
      <c r="E30" s="175"/>
      <c r="H30" s="129">
        <f t="shared" si="5"/>
        <v>10</v>
      </c>
      <c r="I30" s="161">
        <v>44479</v>
      </c>
      <c r="J30" s="223">
        <v>74</v>
      </c>
      <c r="K30" s="222">
        <f t="shared" si="3"/>
        <v>66</v>
      </c>
      <c r="L30" s="46">
        <f>9*31</f>
        <v>279</v>
      </c>
      <c r="M30" s="173">
        <f t="shared" si="4"/>
        <v>37.200000000000003</v>
      </c>
    </row>
    <row r="31" spans="1:13">
      <c r="A31" s="82">
        <f t="shared" si="2"/>
        <v>25</v>
      </c>
      <c r="B31" s="79">
        <v>44676</v>
      </c>
      <c r="C31" s="88"/>
      <c r="D31" s="88"/>
      <c r="E31" s="175"/>
      <c r="H31" s="129">
        <f t="shared" si="5"/>
        <v>11</v>
      </c>
      <c r="I31" s="161">
        <v>44511</v>
      </c>
      <c r="J31" s="222">
        <v>76</v>
      </c>
      <c r="K31" s="222">
        <f t="shared" si="3"/>
        <v>68</v>
      </c>
      <c r="L31" s="46">
        <f>9*30</f>
        <v>270</v>
      </c>
      <c r="M31" s="173">
        <f>+L31/30*100/25</f>
        <v>36</v>
      </c>
    </row>
    <row r="32" spans="1:13" ht="15.75" thickBot="1">
      <c r="A32" s="82">
        <f t="shared" si="2"/>
        <v>26</v>
      </c>
      <c r="B32" s="79">
        <v>44677</v>
      </c>
      <c r="C32" s="88"/>
      <c r="D32" s="88"/>
      <c r="E32" s="175"/>
      <c r="H32" s="130">
        <f t="shared" si="5"/>
        <v>12</v>
      </c>
      <c r="I32" s="162">
        <v>44542</v>
      </c>
      <c r="J32" s="223">
        <v>80</v>
      </c>
      <c r="K32" s="222">
        <f t="shared" si="3"/>
        <v>72</v>
      </c>
      <c r="L32" s="171">
        <f>9*31</f>
        <v>279</v>
      </c>
      <c r="M32" s="225">
        <f t="shared" si="4"/>
        <v>37.200000000000003</v>
      </c>
    </row>
    <row r="33" spans="1:13">
      <c r="A33" s="82">
        <f t="shared" si="2"/>
        <v>27</v>
      </c>
      <c r="B33" s="79">
        <v>44678</v>
      </c>
      <c r="C33" s="88"/>
      <c r="D33" s="88"/>
      <c r="E33" s="175"/>
      <c r="H33" s="93" t="s">
        <v>4</v>
      </c>
      <c r="I33" s="94"/>
      <c r="J33" s="226">
        <f>SUM(J21:J32)</f>
        <v>782</v>
      </c>
      <c r="K33" s="226">
        <f>SUM(K21:K32)</f>
        <v>686</v>
      </c>
      <c r="L33" s="167">
        <f>SUM(L21:L32)</f>
        <v>2788</v>
      </c>
      <c r="M33" s="183">
        <f>SUM(M21:M32)</f>
        <v>384.8</v>
      </c>
    </row>
    <row r="34" spans="1:13">
      <c r="A34" s="82">
        <f t="shared" si="2"/>
        <v>28</v>
      </c>
      <c r="B34" s="79">
        <v>44679</v>
      </c>
      <c r="C34" s="88"/>
      <c r="D34" s="88"/>
      <c r="E34" s="175"/>
      <c r="H34" s="125" t="s">
        <v>5</v>
      </c>
      <c r="I34" s="124"/>
      <c r="J34" s="222">
        <f>+J33/12</f>
        <v>65.166666666666671</v>
      </c>
      <c r="K34" s="222">
        <f>+K33/12</f>
        <v>57.166666666666664</v>
      </c>
      <c r="L34" s="168">
        <f>L33/12</f>
        <v>232.33333333333334</v>
      </c>
      <c r="M34" s="175"/>
    </row>
    <row r="35" spans="1:13" ht="15.75" thickBot="1">
      <c r="A35" s="82">
        <f t="shared" si="2"/>
        <v>29</v>
      </c>
      <c r="B35" s="79">
        <v>44680</v>
      </c>
      <c r="C35" s="88"/>
      <c r="D35" s="88"/>
      <c r="E35" s="175"/>
      <c r="H35" s="95" t="s">
        <v>6</v>
      </c>
      <c r="I35" s="96"/>
      <c r="J35" s="227">
        <f>+J34/25</f>
        <v>2.6066666666666669</v>
      </c>
      <c r="K35" s="227">
        <f>+K34/25</f>
        <v>2.2866666666666666</v>
      </c>
      <c r="L35" s="169">
        <f>L34/30</f>
        <v>7.7444444444444445</v>
      </c>
      <c r="M35" s="142">
        <f>+M33/12</f>
        <v>32.06666666666667</v>
      </c>
    </row>
    <row r="36" spans="1:13" ht="15.75" thickBot="1">
      <c r="A36" s="82">
        <f t="shared" si="2"/>
        <v>30</v>
      </c>
      <c r="B36" s="232">
        <v>44681</v>
      </c>
      <c r="C36" s="147"/>
      <c r="D36" s="147"/>
      <c r="E36" s="196"/>
    </row>
    <row r="37" spans="1:13">
      <c r="A37" s="93" t="s">
        <v>4</v>
      </c>
      <c r="B37" s="237"/>
      <c r="C37" s="237">
        <v>86</v>
      </c>
      <c r="D37" s="237">
        <v>76</v>
      </c>
      <c r="E37" s="237">
        <v>289</v>
      </c>
    </row>
    <row r="38" spans="1:13" ht="27" thickBot="1">
      <c r="A38" s="125" t="s">
        <v>5</v>
      </c>
      <c r="B38" s="1"/>
      <c r="C38" s="1"/>
      <c r="D38" s="1"/>
      <c r="E38" s="1"/>
      <c r="H38" s="176" t="s">
        <v>70</v>
      </c>
      <c r="I38" s="177"/>
      <c r="J38" s="177"/>
      <c r="K38" s="177"/>
      <c r="L38" s="177"/>
      <c r="M38" s="177"/>
    </row>
    <row r="39" spans="1:13" ht="17.25" thickTop="1" thickBot="1">
      <c r="A39" s="95" t="s">
        <v>6</v>
      </c>
      <c r="B39" s="116">
        <f>+B37/25</f>
        <v>0</v>
      </c>
      <c r="C39" s="116">
        <f t="shared" ref="C39:D39" si="6">+C37/25</f>
        <v>3.44</v>
      </c>
      <c r="D39" s="116">
        <f t="shared" si="6"/>
        <v>3.04</v>
      </c>
      <c r="E39" s="116">
        <f>+E37/30</f>
        <v>9.6333333333333329</v>
      </c>
      <c r="H39" s="290" t="s">
        <v>50</v>
      </c>
      <c r="I39" s="290"/>
      <c r="J39" s="290"/>
      <c r="K39" s="290"/>
      <c r="L39" s="290"/>
      <c r="M39" s="290"/>
    </row>
    <row r="40" spans="1:13" ht="15.75" thickBot="1">
      <c r="H40" s="272" t="s">
        <v>76</v>
      </c>
      <c r="I40" s="272"/>
      <c r="J40" s="272"/>
      <c r="K40" s="272"/>
      <c r="L40" s="272"/>
      <c r="M40" s="272"/>
    </row>
    <row r="41" spans="1:13" ht="16.5" thickTop="1" thickBot="1">
      <c r="H41" s="29" t="s">
        <v>43</v>
      </c>
      <c r="I41" s="86" t="s">
        <v>47</v>
      </c>
      <c r="J41" s="178" t="s">
        <v>40</v>
      </c>
      <c r="K41" s="178" t="s">
        <v>63</v>
      </c>
      <c r="L41" s="178" t="s">
        <v>85</v>
      </c>
      <c r="M41" s="179" t="s">
        <v>75</v>
      </c>
    </row>
    <row r="42" spans="1:13" ht="15.75" thickBot="1">
      <c r="H42" s="28"/>
      <c r="I42" s="38"/>
      <c r="J42" s="44"/>
      <c r="K42" s="44"/>
      <c r="L42" s="239" t="s">
        <v>83</v>
      </c>
      <c r="M42" s="49" t="s">
        <v>74</v>
      </c>
    </row>
    <row r="43" spans="1:13">
      <c r="H43" s="81">
        <v>1</v>
      </c>
      <c r="I43" s="159">
        <v>44562</v>
      </c>
      <c r="J43" s="222">
        <v>88</v>
      </c>
      <c r="K43" s="222">
        <f>+J43-8</f>
        <v>80</v>
      </c>
      <c r="L43" s="24">
        <f>8*31</f>
        <v>248</v>
      </c>
      <c r="M43" s="99">
        <f>+L43/30*100/25</f>
        <v>33.06666666666667</v>
      </c>
    </row>
    <row r="44" spans="1:13">
      <c r="H44" s="82">
        <v>2</v>
      </c>
      <c r="I44" s="161">
        <v>44594</v>
      </c>
      <c r="J44" s="222">
        <v>85</v>
      </c>
      <c r="K44" s="222">
        <f t="shared" ref="K44:K45" si="7">+J44-8</f>
        <v>77</v>
      </c>
      <c r="L44" s="24">
        <f>9*28</f>
        <v>252</v>
      </c>
      <c r="M44" s="99">
        <f t="shared" ref="M44:M54" si="8">+L44/30*100/25</f>
        <v>33.6</v>
      </c>
    </row>
    <row r="45" spans="1:13">
      <c r="H45" s="82">
        <v>3</v>
      </c>
      <c r="I45" s="161">
        <v>44623</v>
      </c>
      <c r="J45" s="222">
        <v>91</v>
      </c>
      <c r="K45" s="222">
        <f t="shared" si="7"/>
        <v>83</v>
      </c>
      <c r="L45" s="24">
        <f>8*31</f>
        <v>248</v>
      </c>
      <c r="M45" s="99">
        <f t="shared" si="8"/>
        <v>33.06666666666667</v>
      </c>
    </row>
    <row r="46" spans="1:13">
      <c r="H46" s="82">
        <v>4</v>
      </c>
      <c r="I46" s="161">
        <v>44655</v>
      </c>
      <c r="J46" s="222">
        <f>+C37</f>
        <v>86</v>
      </c>
      <c r="K46" s="222">
        <f t="shared" ref="K46:L46" si="9">+D37</f>
        <v>76</v>
      </c>
      <c r="L46" s="222">
        <f t="shared" si="9"/>
        <v>289</v>
      </c>
      <c r="M46" s="99">
        <f t="shared" si="8"/>
        <v>38.533333333333331</v>
      </c>
    </row>
    <row r="47" spans="1:13">
      <c r="H47" s="82">
        <v>5</v>
      </c>
      <c r="I47" s="161">
        <v>44686</v>
      </c>
      <c r="J47" s="223">
        <f>+C96</f>
        <v>88</v>
      </c>
      <c r="K47" s="223">
        <f t="shared" ref="K47:L47" si="10">+D96</f>
        <v>86</v>
      </c>
      <c r="L47" s="223">
        <f t="shared" si="10"/>
        <v>280</v>
      </c>
      <c r="M47" s="99">
        <f t="shared" si="8"/>
        <v>37.333333333333336</v>
      </c>
    </row>
    <row r="48" spans="1:13">
      <c r="H48" s="129">
        <f>H47+1</f>
        <v>6</v>
      </c>
      <c r="I48" s="161">
        <v>44718</v>
      </c>
      <c r="J48" s="222"/>
      <c r="K48" s="222"/>
      <c r="L48" s="128"/>
      <c r="M48" s="99">
        <f t="shared" si="8"/>
        <v>0</v>
      </c>
    </row>
    <row r="49" spans="1:13">
      <c r="H49" s="129">
        <f t="shared" ref="H49:H54" si="11">H48+1</f>
        <v>7</v>
      </c>
      <c r="I49" s="161">
        <v>44749</v>
      </c>
      <c r="J49" s="222"/>
      <c r="K49" s="222"/>
      <c r="L49" s="126"/>
      <c r="M49" s="99">
        <f t="shared" si="8"/>
        <v>0</v>
      </c>
    </row>
    <row r="50" spans="1:13">
      <c r="H50" s="129">
        <f t="shared" si="11"/>
        <v>8</v>
      </c>
      <c r="I50" s="161">
        <v>44781</v>
      </c>
      <c r="J50" s="222"/>
      <c r="K50" s="222"/>
      <c r="L50" s="126"/>
      <c r="M50" s="99">
        <f t="shared" si="8"/>
        <v>0</v>
      </c>
    </row>
    <row r="51" spans="1:13">
      <c r="H51" s="129">
        <f t="shared" si="11"/>
        <v>9</v>
      </c>
      <c r="I51" s="161">
        <v>44813</v>
      </c>
      <c r="J51" s="222"/>
      <c r="K51" s="222"/>
      <c r="L51" s="1"/>
      <c r="M51" s="99">
        <f t="shared" si="8"/>
        <v>0</v>
      </c>
    </row>
    <row r="52" spans="1:13">
      <c r="H52" s="129">
        <f t="shared" si="11"/>
        <v>10</v>
      </c>
      <c r="I52" s="161">
        <v>44844</v>
      </c>
      <c r="J52" s="223"/>
      <c r="K52" s="223"/>
      <c r="L52" s="1"/>
      <c r="M52" s="99">
        <f t="shared" si="8"/>
        <v>0</v>
      </c>
    </row>
    <row r="53" spans="1:13">
      <c r="H53" s="129">
        <f t="shared" si="11"/>
        <v>11</v>
      </c>
      <c r="I53" s="161">
        <v>44876</v>
      </c>
      <c r="J53" s="222"/>
      <c r="K53" s="222"/>
      <c r="L53" s="1"/>
      <c r="M53" s="99">
        <f t="shared" si="8"/>
        <v>0</v>
      </c>
    </row>
    <row r="54" spans="1:13" ht="15.75" thickBot="1">
      <c r="H54" s="130">
        <f t="shared" si="11"/>
        <v>12</v>
      </c>
      <c r="I54" s="162">
        <v>44907</v>
      </c>
      <c r="J54" s="223"/>
      <c r="K54" s="223"/>
      <c r="L54" s="15"/>
      <c r="M54" s="99">
        <f t="shared" si="8"/>
        <v>0</v>
      </c>
    </row>
    <row r="55" spans="1:13">
      <c r="A55" t="s">
        <v>86</v>
      </c>
      <c r="H55" s="93" t="s">
        <v>4</v>
      </c>
      <c r="I55" s="94"/>
      <c r="J55" s="100">
        <f>SUM(J43:J54)</f>
        <v>438</v>
      </c>
      <c r="K55" s="100">
        <f t="shared" ref="K55:M55" si="12">SUM(K43:K54)</f>
        <v>402</v>
      </c>
      <c r="L55" s="100">
        <f t="shared" si="12"/>
        <v>1317</v>
      </c>
      <c r="M55" s="100">
        <f t="shared" si="12"/>
        <v>175.60000000000002</v>
      </c>
    </row>
    <row r="56" spans="1:13">
      <c r="H56" s="125" t="s">
        <v>5</v>
      </c>
      <c r="I56" s="124"/>
      <c r="J56" s="19">
        <f>+J55/5</f>
        <v>87.6</v>
      </c>
      <c r="K56" s="19">
        <f t="shared" ref="K56:L56" si="13">+K55/5</f>
        <v>80.400000000000006</v>
      </c>
      <c r="L56" s="19">
        <f t="shared" si="13"/>
        <v>263.39999999999998</v>
      </c>
      <c r="M56" s="19"/>
    </row>
    <row r="57" spans="1:13" ht="15.75" thickBot="1">
      <c r="H57" s="95" t="s">
        <v>6</v>
      </c>
      <c r="I57" s="96"/>
      <c r="J57" s="20">
        <f>+J56/25</f>
        <v>3.5039999999999996</v>
      </c>
      <c r="K57" s="20">
        <f t="shared" ref="K57:L57" si="14">+K56/25</f>
        <v>3.2160000000000002</v>
      </c>
      <c r="L57" s="20">
        <f t="shared" si="14"/>
        <v>10.536</v>
      </c>
      <c r="M57" s="20">
        <f>+M55/5</f>
        <v>35.120000000000005</v>
      </c>
    </row>
    <row r="61" spans="1:13" ht="27" thickBot="1">
      <c r="A61" s="291" t="s">
        <v>70</v>
      </c>
      <c r="B61" s="291"/>
      <c r="C61" s="291"/>
      <c r="D61" s="291"/>
      <c r="E61" s="291"/>
    </row>
    <row r="62" spans="1:13" ht="17.25" thickTop="1" thickBot="1">
      <c r="A62" s="292" t="s">
        <v>50</v>
      </c>
      <c r="B62" s="292"/>
      <c r="C62" s="292"/>
      <c r="D62" s="292"/>
      <c r="E62" s="292"/>
    </row>
    <row r="63" spans="1:13" ht="16.5" thickTop="1" thickBot="1"/>
    <row r="64" spans="1:13" ht="15.75" thickBot="1">
      <c r="A64" s="28" t="s">
        <v>43</v>
      </c>
      <c r="B64" s="38" t="s">
        <v>47</v>
      </c>
      <c r="C64" s="239" t="s">
        <v>80</v>
      </c>
      <c r="D64" s="239" t="s">
        <v>81</v>
      </c>
      <c r="E64" s="39" t="s">
        <v>64</v>
      </c>
    </row>
    <row r="65" spans="1:5">
      <c r="A65" s="82">
        <v>1</v>
      </c>
      <c r="B65" s="79">
        <v>44682</v>
      </c>
      <c r="C65" s="231">
        <v>3</v>
      </c>
      <c r="D65" s="231">
        <v>3</v>
      </c>
      <c r="E65" s="24">
        <v>9</v>
      </c>
    </row>
    <row r="66" spans="1:5">
      <c r="A66" s="82">
        <f>+A65+1</f>
        <v>2</v>
      </c>
      <c r="B66" s="79">
        <v>44683</v>
      </c>
      <c r="C66" s="115">
        <v>3</v>
      </c>
      <c r="D66" s="115">
        <v>3</v>
      </c>
      <c r="E66" s="1">
        <v>9</v>
      </c>
    </row>
    <row r="67" spans="1:5">
      <c r="A67" s="82">
        <f>+A66+1</f>
        <v>3</v>
      </c>
      <c r="B67" s="79">
        <v>44684</v>
      </c>
      <c r="C67" s="115">
        <v>3</v>
      </c>
      <c r="D67" s="115">
        <v>3</v>
      </c>
      <c r="E67" s="1">
        <v>9</v>
      </c>
    </row>
    <row r="68" spans="1:5">
      <c r="A68" s="82">
        <f t="shared" ref="A68:A95" si="15">+A67+1</f>
        <v>4</v>
      </c>
      <c r="B68" s="79">
        <v>44685</v>
      </c>
      <c r="C68" s="115">
        <v>3</v>
      </c>
      <c r="D68" s="115">
        <v>3</v>
      </c>
      <c r="E68" s="1">
        <v>9</v>
      </c>
    </row>
    <row r="69" spans="1:5">
      <c r="A69" s="82">
        <f t="shared" si="15"/>
        <v>5</v>
      </c>
      <c r="B69" s="79">
        <v>44686</v>
      </c>
      <c r="C69" s="115">
        <v>3</v>
      </c>
      <c r="D69" s="115">
        <v>3</v>
      </c>
      <c r="E69" s="1">
        <v>9</v>
      </c>
    </row>
    <row r="70" spans="1:5">
      <c r="A70" s="82">
        <f t="shared" si="15"/>
        <v>6</v>
      </c>
      <c r="B70" s="79">
        <v>44687</v>
      </c>
      <c r="C70" s="115">
        <v>3</v>
      </c>
      <c r="D70" s="115">
        <v>3</v>
      </c>
      <c r="E70" s="1">
        <v>9</v>
      </c>
    </row>
    <row r="71" spans="1:5">
      <c r="A71" s="82">
        <f t="shared" si="15"/>
        <v>7</v>
      </c>
      <c r="B71" s="79">
        <v>44688</v>
      </c>
      <c r="C71" s="19">
        <v>3</v>
      </c>
      <c r="D71" s="19">
        <v>3</v>
      </c>
      <c r="E71" s="1">
        <v>9</v>
      </c>
    </row>
    <row r="72" spans="1:5">
      <c r="A72" s="82">
        <f t="shared" si="15"/>
        <v>8</v>
      </c>
      <c r="B72" s="79">
        <v>44689</v>
      </c>
      <c r="C72" s="19">
        <v>0</v>
      </c>
      <c r="D72" s="19">
        <v>0</v>
      </c>
      <c r="E72" s="1">
        <v>9</v>
      </c>
    </row>
    <row r="73" spans="1:5">
      <c r="A73" s="82">
        <f t="shared" si="15"/>
        <v>9</v>
      </c>
      <c r="B73" s="79">
        <v>44690</v>
      </c>
      <c r="C73" s="19">
        <v>3</v>
      </c>
      <c r="D73" s="19">
        <v>3</v>
      </c>
      <c r="E73" s="1">
        <v>9</v>
      </c>
    </row>
    <row r="74" spans="1:5">
      <c r="A74" s="82">
        <f t="shared" si="15"/>
        <v>10</v>
      </c>
      <c r="B74" s="79">
        <v>44691</v>
      </c>
      <c r="C74" s="1">
        <v>3</v>
      </c>
      <c r="D74" s="1">
        <v>3</v>
      </c>
      <c r="E74" s="1">
        <v>9</v>
      </c>
    </row>
    <row r="75" spans="1:5">
      <c r="A75" s="82">
        <f t="shared" si="15"/>
        <v>11</v>
      </c>
      <c r="B75" s="79">
        <v>44692</v>
      </c>
      <c r="C75" s="1">
        <v>3</v>
      </c>
      <c r="D75" s="1">
        <v>3</v>
      </c>
      <c r="E75" s="1">
        <v>9</v>
      </c>
    </row>
    <row r="76" spans="1:5">
      <c r="A76" s="82">
        <f t="shared" si="15"/>
        <v>12</v>
      </c>
      <c r="B76" s="79">
        <v>44693</v>
      </c>
      <c r="C76" s="1">
        <v>3</v>
      </c>
      <c r="D76" s="1">
        <v>3</v>
      </c>
      <c r="E76" s="1">
        <v>9</v>
      </c>
    </row>
    <row r="77" spans="1:5">
      <c r="A77" s="82">
        <f t="shared" si="15"/>
        <v>13</v>
      </c>
      <c r="B77" s="79">
        <v>44694</v>
      </c>
      <c r="C77" s="1">
        <v>3</v>
      </c>
      <c r="D77" s="1">
        <v>3</v>
      </c>
      <c r="E77" s="1">
        <v>9</v>
      </c>
    </row>
    <row r="78" spans="1:5">
      <c r="A78" s="82">
        <f t="shared" si="15"/>
        <v>14</v>
      </c>
      <c r="B78" s="79">
        <v>44695</v>
      </c>
      <c r="C78" s="1">
        <v>3</v>
      </c>
      <c r="D78" s="1">
        <v>3</v>
      </c>
      <c r="E78" s="1">
        <v>9</v>
      </c>
    </row>
    <row r="79" spans="1:5">
      <c r="A79" s="82">
        <f t="shared" si="15"/>
        <v>15</v>
      </c>
      <c r="B79" s="79">
        <v>44696</v>
      </c>
      <c r="C79" s="1">
        <v>3</v>
      </c>
      <c r="D79" s="1">
        <v>3</v>
      </c>
      <c r="E79" s="1">
        <v>9</v>
      </c>
    </row>
    <row r="80" spans="1:5">
      <c r="A80" s="82">
        <f t="shared" si="15"/>
        <v>16</v>
      </c>
      <c r="B80" s="79">
        <v>44697</v>
      </c>
      <c r="C80" s="1">
        <v>4</v>
      </c>
      <c r="D80" s="1">
        <v>2</v>
      </c>
      <c r="E80" s="1">
        <v>10</v>
      </c>
    </row>
    <row r="81" spans="1:5">
      <c r="A81" s="82">
        <f t="shared" si="15"/>
        <v>17</v>
      </c>
      <c r="B81" s="79">
        <v>44698</v>
      </c>
      <c r="C81" s="1">
        <v>3</v>
      </c>
      <c r="D81" s="1">
        <v>3</v>
      </c>
      <c r="E81" s="1">
        <v>9</v>
      </c>
    </row>
    <row r="82" spans="1:5">
      <c r="A82" s="82">
        <f t="shared" si="15"/>
        <v>18</v>
      </c>
      <c r="B82" s="79">
        <v>44699</v>
      </c>
      <c r="C82" s="1">
        <v>3</v>
      </c>
      <c r="D82" s="1">
        <v>3</v>
      </c>
      <c r="E82" s="1">
        <v>9</v>
      </c>
    </row>
    <row r="83" spans="1:5">
      <c r="A83" s="82">
        <f t="shared" si="15"/>
        <v>19</v>
      </c>
      <c r="B83" s="79">
        <v>44700</v>
      </c>
      <c r="C83" s="1">
        <v>3</v>
      </c>
      <c r="D83" s="1">
        <v>3</v>
      </c>
      <c r="E83" s="1">
        <v>9</v>
      </c>
    </row>
    <row r="84" spans="1:5">
      <c r="A84" s="82">
        <f t="shared" si="15"/>
        <v>20</v>
      </c>
      <c r="B84" s="79">
        <v>44701</v>
      </c>
      <c r="C84" s="1">
        <v>3</v>
      </c>
      <c r="D84" s="1">
        <v>3</v>
      </c>
      <c r="E84" s="1">
        <v>9</v>
      </c>
    </row>
    <row r="85" spans="1:5">
      <c r="A85" s="82">
        <f t="shared" si="15"/>
        <v>21</v>
      </c>
      <c r="B85" s="79">
        <v>44702</v>
      </c>
      <c r="C85" s="1">
        <v>3</v>
      </c>
      <c r="D85" s="1">
        <v>3</v>
      </c>
      <c r="E85" s="1">
        <v>9</v>
      </c>
    </row>
    <row r="86" spans="1:5">
      <c r="A86" s="82">
        <f t="shared" si="15"/>
        <v>22</v>
      </c>
      <c r="B86" s="79">
        <v>44703</v>
      </c>
      <c r="C86" s="1">
        <v>0</v>
      </c>
      <c r="D86" s="1">
        <v>0</v>
      </c>
      <c r="E86" s="1">
        <v>9</v>
      </c>
    </row>
    <row r="87" spans="1:5">
      <c r="A87" s="82">
        <f t="shared" si="15"/>
        <v>23</v>
      </c>
      <c r="B87" s="79">
        <v>44704</v>
      </c>
      <c r="C87" s="1">
        <v>3</v>
      </c>
      <c r="D87" s="1">
        <v>3</v>
      </c>
      <c r="E87" s="1">
        <v>9</v>
      </c>
    </row>
    <row r="88" spans="1:5">
      <c r="A88" s="82">
        <f t="shared" si="15"/>
        <v>24</v>
      </c>
      <c r="B88" s="79">
        <v>44705</v>
      </c>
      <c r="C88" s="1">
        <v>3</v>
      </c>
      <c r="D88" s="1">
        <v>3</v>
      </c>
      <c r="E88" s="1">
        <v>9</v>
      </c>
    </row>
    <row r="89" spans="1:5">
      <c r="A89" s="82">
        <f t="shared" si="15"/>
        <v>25</v>
      </c>
      <c r="B89" s="79">
        <v>44706</v>
      </c>
      <c r="C89" s="1">
        <v>3</v>
      </c>
      <c r="D89" s="1">
        <v>3</v>
      </c>
      <c r="E89" s="1">
        <v>9</v>
      </c>
    </row>
    <row r="90" spans="1:5">
      <c r="A90" s="82">
        <f t="shared" si="15"/>
        <v>26</v>
      </c>
      <c r="B90" s="79">
        <v>44707</v>
      </c>
      <c r="C90" s="1">
        <v>3</v>
      </c>
      <c r="D90" s="1">
        <v>3</v>
      </c>
      <c r="E90" s="1">
        <v>9</v>
      </c>
    </row>
    <row r="91" spans="1:5">
      <c r="A91" s="82">
        <f t="shared" si="15"/>
        <v>27</v>
      </c>
      <c r="B91" s="79">
        <v>44708</v>
      </c>
      <c r="C91" s="1">
        <v>3</v>
      </c>
      <c r="D91" s="1">
        <v>3</v>
      </c>
      <c r="E91" s="1">
        <v>9</v>
      </c>
    </row>
    <row r="92" spans="1:5">
      <c r="A92" s="82">
        <f t="shared" si="15"/>
        <v>28</v>
      </c>
      <c r="B92" s="79">
        <v>44709</v>
      </c>
      <c r="C92" s="1">
        <v>3</v>
      </c>
      <c r="D92" s="1">
        <v>3</v>
      </c>
      <c r="E92" s="1">
        <v>9</v>
      </c>
    </row>
    <row r="93" spans="1:5">
      <c r="A93" s="82">
        <f t="shared" si="15"/>
        <v>29</v>
      </c>
      <c r="B93" s="79">
        <v>44710</v>
      </c>
      <c r="C93" s="1">
        <v>3</v>
      </c>
      <c r="D93" s="1">
        <v>3</v>
      </c>
      <c r="E93" s="1">
        <v>9</v>
      </c>
    </row>
    <row r="94" spans="1:5">
      <c r="A94" s="82">
        <f t="shared" si="15"/>
        <v>30</v>
      </c>
      <c r="B94" s="79">
        <v>44711</v>
      </c>
      <c r="C94" s="1">
        <v>3</v>
      </c>
      <c r="D94" s="1">
        <v>3</v>
      </c>
      <c r="E94" s="1">
        <v>9</v>
      </c>
    </row>
    <row r="95" spans="1:5" ht="15.75" thickBot="1">
      <c r="A95" s="82">
        <f t="shared" si="15"/>
        <v>31</v>
      </c>
      <c r="B95" s="79">
        <v>44712</v>
      </c>
      <c r="C95" s="15">
        <v>3</v>
      </c>
      <c r="D95" s="15">
        <v>3</v>
      </c>
      <c r="E95" s="1">
        <v>9</v>
      </c>
    </row>
    <row r="96" spans="1:5">
      <c r="A96" s="93" t="s">
        <v>4</v>
      </c>
      <c r="B96" s="233"/>
      <c r="C96" s="237">
        <f>SUM(C65:C95)</f>
        <v>88</v>
      </c>
      <c r="D96" s="237">
        <f t="shared" ref="D96:E96" si="16">SUM(D65:D95)</f>
        <v>86</v>
      </c>
      <c r="E96" s="237">
        <f t="shared" si="16"/>
        <v>280</v>
      </c>
    </row>
    <row r="97" spans="1:5" ht="15.75" thickBot="1">
      <c r="A97" s="95" t="s">
        <v>6</v>
      </c>
      <c r="B97" s="234"/>
      <c r="C97" s="116">
        <f>+C96/25</f>
        <v>3.52</v>
      </c>
      <c r="D97" s="116">
        <f t="shared" ref="D97:E97" si="17">+D96/25</f>
        <v>3.44</v>
      </c>
      <c r="E97" s="116">
        <f t="shared" si="17"/>
        <v>11.2</v>
      </c>
    </row>
  </sheetData>
  <mergeCells count="10">
    <mergeCell ref="A61:E61"/>
    <mergeCell ref="A62:E62"/>
    <mergeCell ref="H40:M40"/>
    <mergeCell ref="A3:E3"/>
    <mergeCell ref="A2:E2"/>
    <mergeCell ref="H3:M3"/>
    <mergeCell ref="H4:M4"/>
    <mergeCell ref="H17:M17"/>
    <mergeCell ref="H18:M18"/>
    <mergeCell ref="H39:M39"/>
  </mergeCells>
  <pageMargins left="0.95" right="0.19" top="0.79" bottom="0.24" header="0.83" footer="0.3"/>
  <pageSetup paperSize="9" scale="9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4:H48"/>
  <sheetViews>
    <sheetView topLeftCell="A27" workbookViewId="0">
      <selection activeCell="A36" sqref="A36"/>
    </sheetView>
  </sheetViews>
  <sheetFormatPr defaultRowHeight="15"/>
  <cols>
    <col min="2" max="2" width="28.140625" customWidth="1"/>
    <col min="3" max="3" width="24.140625" customWidth="1"/>
    <col min="4" max="4" width="22.7109375" customWidth="1"/>
    <col min="6" max="6" width="25.85546875" customWidth="1"/>
    <col min="7" max="7" width="21.42578125" customWidth="1"/>
    <col min="8" max="8" width="20.5703125" customWidth="1"/>
  </cols>
  <sheetData>
    <row r="4" spans="2:8" ht="15.75" thickBot="1"/>
    <row r="5" spans="2:8" ht="19.5" thickBot="1">
      <c r="B5" s="251" t="s">
        <v>8</v>
      </c>
      <c r="C5" s="252"/>
      <c r="D5" s="253"/>
      <c r="F5" s="251" t="s">
        <v>8</v>
      </c>
      <c r="G5" s="252"/>
      <c r="H5" s="253"/>
    </row>
    <row r="6" spans="2:8">
      <c r="B6" s="11"/>
      <c r="C6" s="12"/>
      <c r="D6" s="13"/>
      <c r="F6" s="11"/>
      <c r="G6" s="12"/>
      <c r="H6" s="13"/>
    </row>
    <row r="7" spans="2:8" ht="18.75">
      <c r="B7" s="259" t="s">
        <v>9</v>
      </c>
      <c r="C7" s="260"/>
      <c r="D7" s="261"/>
      <c r="F7" s="259" t="s">
        <v>9</v>
      </c>
      <c r="G7" s="260"/>
      <c r="H7" s="261"/>
    </row>
    <row r="8" spans="2:8" ht="15.75" thickBot="1">
      <c r="B8" s="254" t="s">
        <v>0</v>
      </c>
      <c r="C8" s="255"/>
      <c r="D8" s="256"/>
      <c r="F8" s="254" t="s">
        <v>0</v>
      </c>
      <c r="G8" s="255"/>
      <c r="H8" s="256"/>
    </row>
    <row r="9" spans="2:8" ht="15.75" thickBot="1">
      <c r="B9" s="4" t="s">
        <v>1</v>
      </c>
      <c r="C9" s="5" t="s">
        <v>2</v>
      </c>
      <c r="D9" s="6" t="s">
        <v>3</v>
      </c>
      <c r="F9" s="4" t="s">
        <v>1</v>
      </c>
      <c r="G9" s="5" t="s">
        <v>2</v>
      </c>
      <c r="H9" s="6" t="s">
        <v>3</v>
      </c>
    </row>
    <row r="10" spans="2:8" ht="15.75" thickBot="1">
      <c r="B10" s="28">
        <v>2020</v>
      </c>
      <c r="C10" s="22"/>
      <c r="D10" s="23"/>
      <c r="F10" s="28">
        <v>2020</v>
      </c>
      <c r="G10" s="22"/>
      <c r="H10" s="23"/>
    </row>
    <row r="11" spans="2:8">
      <c r="B11" s="21">
        <v>43831</v>
      </c>
      <c r="C11" s="24">
        <v>6636</v>
      </c>
      <c r="D11" s="25">
        <v>29</v>
      </c>
      <c r="F11" s="21">
        <v>43831</v>
      </c>
      <c r="G11" s="24">
        <v>3236</v>
      </c>
      <c r="H11" s="25">
        <v>29</v>
      </c>
    </row>
    <row r="12" spans="2:8">
      <c r="B12" s="3">
        <v>43862</v>
      </c>
      <c r="C12" s="24">
        <v>6628</v>
      </c>
      <c r="D12" s="25">
        <v>28</v>
      </c>
      <c r="F12" s="3">
        <v>43862</v>
      </c>
      <c r="G12" s="24">
        <v>4328</v>
      </c>
      <c r="H12" s="25">
        <v>28</v>
      </c>
    </row>
    <row r="13" spans="2:8">
      <c r="B13" s="3">
        <v>43891</v>
      </c>
      <c r="C13" s="24">
        <v>6650</v>
      </c>
      <c r="D13" s="25">
        <v>31</v>
      </c>
      <c r="F13" s="3">
        <v>43891</v>
      </c>
      <c r="G13" s="24">
        <v>5250</v>
      </c>
      <c r="H13" s="25">
        <v>31</v>
      </c>
    </row>
    <row r="14" spans="2:8">
      <c r="B14" s="3">
        <v>43922</v>
      </c>
      <c r="C14" s="24">
        <v>825</v>
      </c>
      <c r="D14" s="25">
        <v>32</v>
      </c>
      <c r="F14" s="3">
        <v>43922</v>
      </c>
      <c r="G14" s="24">
        <v>1825</v>
      </c>
      <c r="H14" s="25">
        <v>23</v>
      </c>
    </row>
    <row r="15" spans="2:8">
      <c r="B15" s="3">
        <v>43952</v>
      </c>
      <c r="C15" s="24">
        <v>922</v>
      </c>
      <c r="D15" s="25">
        <v>15</v>
      </c>
      <c r="F15" s="3">
        <v>43952</v>
      </c>
      <c r="G15" s="24">
        <v>1922</v>
      </c>
      <c r="H15" s="25">
        <v>15</v>
      </c>
    </row>
    <row r="16" spans="2:8">
      <c r="B16" s="3">
        <v>43983</v>
      </c>
      <c r="C16" s="1">
        <v>947</v>
      </c>
      <c r="D16" s="14">
        <v>16</v>
      </c>
      <c r="F16" s="3">
        <v>43983</v>
      </c>
      <c r="G16" s="1">
        <v>1947</v>
      </c>
      <c r="H16" s="14">
        <v>16</v>
      </c>
    </row>
    <row r="17" spans="2:8">
      <c r="B17" s="3">
        <v>44013</v>
      </c>
      <c r="C17" s="1">
        <v>1088</v>
      </c>
      <c r="D17" s="14">
        <v>18</v>
      </c>
      <c r="F17" s="3">
        <v>44013</v>
      </c>
      <c r="G17" s="1">
        <v>2088</v>
      </c>
      <c r="H17" s="14">
        <v>18</v>
      </c>
    </row>
    <row r="18" spans="2:8">
      <c r="B18" s="3">
        <v>44044</v>
      </c>
      <c r="C18" s="1">
        <v>1216</v>
      </c>
      <c r="D18" s="14">
        <v>20</v>
      </c>
      <c r="F18" s="3">
        <v>44044</v>
      </c>
      <c r="G18" s="1">
        <v>2316</v>
      </c>
      <c r="H18" s="14">
        <v>20</v>
      </c>
    </row>
    <row r="19" spans="2:8">
      <c r="B19" s="3">
        <v>44075</v>
      </c>
      <c r="C19" s="1">
        <v>1262</v>
      </c>
      <c r="D19" s="14">
        <v>21</v>
      </c>
      <c r="F19" s="3">
        <v>44075</v>
      </c>
      <c r="G19" s="1">
        <v>2462</v>
      </c>
      <c r="H19" s="14">
        <v>21</v>
      </c>
    </row>
    <row r="20" spans="2:8">
      <c r="B20" s="3">
        <v>44105</v>
      </c>
      <c r="C20" s="1">
        <v>1389</v>
      </c>
      <c r="D20" s="14">
        <v>23</v>
      </c>
      <c r="F20" s="3">
        <v>44105</v>
      </c>
      <c r="G20" s="1">
        <v>2689</v>
      </c>
      <c r="H20" s="14">
        <v>23</v>
      </c>
    </row>
    <row r="21" spans="2:8">
      <c r="B21" s="3">
        <v>44136</v>
      </c>
      <c r="C21" s="1">
        <v>1888</v>
      </c>
      <c r="D21" s="14">
        <v>31</v>
      </c>
      <c r="F21" s="3">
        <v>44136</v>
      </c>
      <c r="G21" s="1">
        <v>2988</v>
      </c>
      <c r="H21" s="14">
        <v>31</v>
      </c>
    </row>
    <row r="22" spans="2:8">
      <c r="B22" s="3">
        <v>44166</v>
      </c>
      <c r="C22" s="1">
        <v>2667</v>
      </c>
      <c r="D22" s="14">
        <v>33</v>
      </c>
      <c r="F22" s="3">
        <v>44166</v>
      </c>
      <c r="G22" s="1">
        <v>3667</v>
      </c>
      <c r="H22" s="14">
        <v>33</v>
      </c>
    </row>
    <row r="23" spans="2:8" ht="15.75" thickBot="1">
      <c r="B23" s="7"/>
      <c r="C23" s="15"/>
      <c r="D23" s="16"/>
      <c r="F23" s="7"/>
      <c r="G23" s="15"/>
      <c r="H23" s="16"/>
    </row>
    <row r="24" spans="2:8">
      <c r="B24" s="8" t="s">
        <v>4</v>
      </c>
      <c r="C24" s="17">
        <f>SUM(C11:C23)</f>
        <v>32118</v>
      </c>
      <c r="D24" s="17">
        <f>SUM(D11:D23)</f>
        <v>297</v>
      </c>
      <c r="F24" s="8" t="s">
        <v>4</v>
      </c>
      <c r="G24" s="17">
        <f>SUM(G11:G23)</f>
        <v>34718</v>
      </c>
      <c r="H24" s="17">
        <f>SUM(H11:H23)</f>
        <v>288</v>
      </c>
    </row>
    <row r="25" spans="2:8">
      <c r="B25" s="9" t="s">
        <v>5</v>
      </c>
      <c r="C25" s="19">
        <f>+C24/12</f>
        <v>2676.5</v>
      </c>
      <c r="D25" s="19">
        <f>+D24/12</f>
        <v>24.75</v>
      </c>
      <c r="F25" s="9" t="s">
        <v>5</v>
      </c>
      <c r="G25" s="19">
        <f>+G24/12</f>
        <v>2893.1666666666665</v>
      </c>
      <c r="H25" s="19">
        <f>+H24/12</f>
        <v>24</v>
      </c>
    </row>
    <row r="26" spans="2:8" ht="15.75" thickBot="1">
      <c r="B26" s="10" t="s">
        <v>6</v>
      </c>
      <c r="C26" s="20">
        <f>+C25/25</f>
        <v>107.06</v>
      </c>
      <c r="D26" s="20"/>
      <c r="F26" s="10" t="s">
        <v>6</v>
      </c>
      <c r="G26" s="20">
        <f>+G25/27</f>
        <v>107.15432098765432</v>
      </c>
      <c r="H26" s="20"/>
    </row>
    <row r="29" spans="2:8" ht="15.75" thickBot="1"/>
    <row r="30" spans="2:8" ht="19.5" thickBot="1">
      <c r="B30" s="251" t="s">
        <v>8</v>
      </c>
      <c r="C30" s="252"/>
      <c r="D30" s="253"/>
      <c r="F30" s="251" t="s">
        <v>8</v>
      </c>
      <c r="G30" s="252"/>
      <c r="H30" s="253"/>
    </row>
    <row r="31" spans="2:8">
      <c r="B31" s="11"/>
      <c r="C31" s="12"/>
      <c r="D31" s="13"/>
      <c r="F31" s="11"/>
      <c r="G31" s="12"/>
      <c r="H31" s="13"/>
    </row>
    <row r="32" spans="2:8" ht="18.75">
      <c r="B32" s="259" t="s">
        <v>23</v>
      </c>
      <c r="C32" s="260"/>
      <c r="D32" s="261"/>
      <c r="F32" s="259" t="s">
        <v>23</v>
      </c>
      <c r="G32" s="260"/>
      <c r="H32" s="261"/>
    </row>
    <row r="33" spans="2:8" ht="15.75" thickBot="1">
      <c r="B33" s="254" t="s">
        <v>0</v>
      </c>
      <c r="C33" s="255"/>
      <c r="D33" s="256"/>
      <c r="F33" s="254" t="s">
        <v>0</v>
      </c>
      <c r="G33" s="255"/>
      <c r="H33" s="256"/>
    </row>
    <row r="34" spans="2:8" ht="15.75" thickBot="1">
      <c r="B34" s="4" t="s">
        <v>1</v>
      </c>
      <c r="C34" s="5" t="s">
        <v>2</v>
      </c>
      <c r="D34" s="6" t="s">
        <v>3</v>
      </c>
      <c r="F34" s="4" t="s">
        <v>1</v>
      </c>
      <c r="G34" s="5" t="s">
        <v>2</v>
      </c>
      <c r="H34" s="6" t="s">
        <v>3</v>
      </c>
    </row>
    <row r="35" spans="2:8" ht="15.75" thickBot="1">
      <c r="B35" s="28">
        <v>2021</v>
      </c>
      <c r="C35" s="22"/>
      <c r="D35" s="23"/>
      <c r="F35" s="28">
        <v>2021</v>
      </c>
      <c r="G35" s="22"/>
      <c r="H35" s="23"/>
    </row>
    <row r="36" spans="2:8">
      <c r="B36" s="21">
        <v>44197</v>
      </c>
      <c r="C36" s="24">
        <v>6786</v>
      </c>
      <c r="D36" s="25">
        <v>34</v>
      </c>
      <c r="F36" s="21">
        <v>44197</v>
      </c>
      <c r="G36" s="24">
        <v>6786</v>
      </c>
      <c r="H36" s="25">
        <v>34</v>
      </c>
    </row>
    <row r="37" spans="2:8">
      <c r="B37" s="21">
        <v>44228</v>
      </c>
      <c r="C37" s="24">
        <v>6810</v>
      </c>
      <c r="D37" s="25">
        <v>30</v>
      </c>
      <c r="F37" s="21">
        <v>44228</v>
      </c>
      <c r="G37" s="24">
        <v>6810</v>
      </c>
      <c r="H37" s="25">
        <v>30</v>
      </c>
    </row>
    <row r="38" spans="2:8">
      <c r="B38" s="21">
        <v>44256</v>
      </c>
      <c r="C38" s="24">
        <v>6834</v>
      </c>
      <c r="D38" s="25">
        <v>34</v>
      </c>
      <c r="F38" s="21">
        <v>44256</v>
      </c>
      <c r="G38" s="24">
        <v>6834</v>
      </c>
      <c r="H38" s="25">
        <v>34</v>
      </c>
    </row>
    <row r="39" spans="2:8">
      <c r="B39" s="21">
        <v>44287</v>
      </c>
      <c r="C39" s="24">
        <v>4858</v>
      </c>
      <c r="D39" s="25">
        <v>26</v>
      </c>
      <c r="F39" s="21">
        <v>44287</v>
      </c>
      <c r="G39" s="24">
        <v>856</v>
      </c>
      <c r="H39" s="25">
        <v>8</v>
      </c>
    </row>
    <row r="40" spans="2:8">
      <c r="B40" s="21">
        <v>44317</v>
      </c>
      <c r="C40" s="24">
        <v>5873</v>
      </c>
      <c r="D40" s="25">
        <v>28</v>
      </c>
      <c r="F40" s="21">
        <v>44317</v>
      </c>
      <c r="G40" s="24">
        <v>923</v>
      </c>
      <c r="H40" s="25">
        <v>12</v>
      </c>
    </row>
    <row r="41" spans="2:8">
      <c r="B41" s="21">
        <v>44348</v>
      </c>
      <c r="C41" s="1">
        <v>6792</v>
      </c>
      <c r="D41" s="14">
        <v>31</v>
      </c>
      <c r="F41" s="21">
        <v>44348</v>
      </c>
      <c r="G41" s="1">
        <v>6792</v>
      </c>
      <c r="H41" s="14">
        <v>31</v>
      </c>
    </row>
    <row r="42" spans="2:8">
      <c r="B42" s="21">
        <v>44378</v>
      </c>
      <c r="C42" s="1">
        <v>6513</v>
      </c>
      <c r="D42" s="14">
        <v>33</v>
      </c>
      <c r="F42" s="21">
        <v>44378</v>
      </c>
      <c r="G42" s="1">
        <v>6513</v>
      </c>
      <c r="H42" s="14">
        <v>33</v>
      </c>
    </row>
    <row r="43" spans="2:8">
      <c r="B43" s="21">
        <v>44409</v>
      </c>
      <c r="C43" s="1">
        <v>6630</v>
      </c>
      <c r="D43" s="14">
        <v>32</v>
      </c>
      <c r="F43" s="21">
        <v>44409</v>
      </c>
      <c r="G43" s="1">
        <v>6630</v>
      </c>
      <c r="H43" s="14">
        <v>32</v>
      </c>
    </row>
    <row r="44" spans="2:8">
      <c r="B44" s="21">
        <v>44440</v>
      </c>
      <c r="C44" s="1">
        <v>6646</v>
      </c>
      <c r="D44" s="14">
        <v>32</v>
      </c>
      <c r="F44" s="21">
        <v>44440</v>
      </c>
      <c r="G44" s="1">
        <v>6646</v>
      </c>
      <c r="H44" s="14">
        <v>32</v>
      </c>
    </row>
    <row r="45" spans="2:8" ht="15.75" thickBot="1">
      <c r="B45" s="7"/>
      <c r="C45" s="15"/>
      <c r="D45" s="16"/>
      <c r="F45" s="7"/>
      <c r="G45" s="15"/>
      <c r="H45" s="16"/>
    </row>
    <row r="46" spans="2:8">
      <c r="B46" s="8" t="s">
        <v>4</v>
      </c>
      <c r="C46" s="17">
        <f>SUM(C36:C45)</f>
        <v>57742</v>
      </c>
      <c r="D46" s="17">
        <f>SUM(D36:D45)</f>
        <v>280</v>
      </c>
      <c r="F46" s="8" t="s">
        <v>4</v>
      </c>
      <c r="G46" s="17">
        <f>SUM(G36:G45)</f>
        <v>48790</v>
      </c>
      <c r="H46" s="17">
        <f>SUM(H36:H45)</f>
        <v>246</v>
      </c>
    </row>
    <row r="47" spans="2:8">
      <c r="B47" s="9" t="s">
        <v>5</v>
      </c>
      <c r="C47" s="19">
        <f>+C46/9</f>
        <v>6415.7777777777774</v>
      </c>
      <c r="D47" s="19">
        <f>+D46/9</f>
        <v>31.111111111111111</v>
      </c>
      <c r="F47" s="9" t="s">
        <v>5</v>
      </c>
      <c r="G47" s="19">
        <f>+G46/9</f>
        <v>5421.1111111111113</v>
      </c>
      <c r="H47" s="19">
        <f>+H46/9</f>
        <v>27.333333333333332</v>
      </c>
    </row>
    <row r="48" spans="2:8" ht="15.75" thickBot="1">
      <c r="B48" s="10" t="s">
        <v>6</v>
      </c>
      <c r="C48" s="20">
        <f>+C47/25</f>
        <v>256.63111111111107</v>
      </c>
      <c r="D48" s="20"/>
      <c r="F48" s="10" t="s">
        <v>6</v>
      </c>
      <c r="G48" s="20">
        <f>+G47/25</f>
        <v>216.84444444444446</v>
      </c>
      <c r="H48" s="20"/>
    </row>
  </sheetData>
  <mergeCells count="12">
    <mergeCell ref="B33:D33"/>
    <mergeCell ref="B5:D5"/>
    <mergeCell ref="B7:D7"/>
    <mergeCell ref="B8:D8"/>
    <mergeCell ref="B30:D30"/>
    <mergeCell ref="B32:D32"/>
    <mergeCell ref="F33:H33"/>
    <mergeCell ref="F5:H5"/>
    <mergeCell ref="F7:H7"/>
    <mergeCell ref="F8:H8"/>
    <mergeCell ref="F30:H30"/>
    <mergeCell ref="F32:H32"/>
  </mergeCells>
  <pageMargins left="0.82" right="0.7" top="0.37" bottom="0.37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3:O82"/>
  <sheetViews>
    <sheetView topLeftCell="A52" workbookViewId="0">
      <selection activeCell="A43" sqref="A43:G82"/>
    </sheetView>
  </sheetViews>
  <sheetFormatPr defaultRowHeight="15"/>
  <cols>
    <col min="2" max="2" width="10.28515625" customWidth="1"/>
    <col min="4" max="4" width="10.42578125" customWidth="1"/>
    <col min="5" max="5" width="11" customWidth="1"/>
    <col min="6" max="6" width="11.5703125" customWidth="1"/>
    <col min="7" max="7" width="11.7109375" customWidth="1"/>
    <col min="10" max="10" width="11.5703125" customWidth="1"/>
    <col min="11" max="11" width="10.7109375" customWidth="1"/>
    <col min="14" max="14" width="10.85546875" customWidth="1"/>
    <col min="15" max="15" width="11.28515625" customWidth="1"/>
  </cols>
  <sheetData>
    <row r="3" spans="1:15" ht="29.25" thickBot="1">
      <c r="A3" s="269" t="s">
        <v>41</v>
      </c>
      <c r="B3" s="269"/>
      <c r="C3" s="269"/>
      <c r="D3" s="269"/>
      <c r="E3" s="269"/>
      <c r="F3" s="269"/>
      <c r="G3" s="269"/>
      <c r="I3" s="269" t="s">
        <v>41</v>
      </c>
      <c r="J3" s="269"/>
      <c r="K3" s="269"/>
      <c r="L3" s="269"/>
      <c r="M3" s="269"/>
      <c r="N3" s="269"/>
      <c r="O3" s="269"/>
    </row>
    <row r="4" spans="1:15" ht="16.5" thickTop="1">
      <c r="A4" s="270" t="s">
        <v>42</v>
      </c>
      <c r="B4" s="270"/>
      <c r="C4" s="270"/>
      <c r="D4" s="270"/>
      <c r="E4" s="270"/>
      <c r="F4" s="270"/>
      <c r="G4" s="270"/>
      <c r="I4" s="270" t="s">
        <v>42</v>
      </c>
      <c r="J4" s="270"/>
      <c r="K4" s="270"/>
      <c r="L4" s="270"/>
      <c r="M4" s="270"/>
      <c r="N4" s="270"/>
      <c r="O4" s="270"/>
    </row>
    <row r="5" spans="1:15" ht="18.75">
      <c r="A5" s="271" t="s">
        <v>0</v>
      </c>
      <c r="B5" s="271"/>
      <c r="C5" s="271"/>
      <c r="D5" s="271"/>
      <c r="E5" s="271"/>
      <c r="F5" s="271"/>
      <c r="G5" s="271"/>
      <c r="I5" s="271" t="s">
        <v>0</v>
      </c>
      <c r="J5" s="271"/>
      <c r="K5" s="271"/>
      <c r="L5" s="271"/>
      <c r="M5" s="271"/>
      <c r="N5" s="271"/>
      <c r="O5" s="271"/>
    </row>
    <row r="6" spans="1:15" ht="15.75" thickBot="1">
      <c r="A6" s="272" t="s">
        <v>33</v>
      </c>
      <c r="B6" s="272"/>
      <c r="C6" s="272"/>
      <c r="D6" s="272"/>
      <c r="E6" s="272"/>
      <c r="F6" s="272"/>
      <c r="G6" s="272"/>
      <c r="I6" s="249" t="s">
        <v>34</v>
      </c>
      <c r="J6" s="249"/>
      <c r="K6" s="249"/>
      <c r="L6" s="249"/>
      <c r="M6" s="249"/>
      <c r="N6" s="249"/>
      <c r="O6" s="249"/>
    </row>
    <row r="7" spans="1:15" ht="16.5" thickTop="1" thickBot="1">
      <c r="I7" s="28"/>
      <c r="J7" s="38"/>
      <c r="K7" s="38" t="s">
        <v>35</v>
      </c>
      <c r="L7" s="38" t="s">
        <v>38</v>
      </c>
      <c r="M7" s="38" t="s">
        <v>27</v>
      </c>
      <c r="N7" s="38" t="s">
        <v>40</v>
      </c>
      <c r="O7" s="39" t="s">
        <v>40</v>
      </c>
    </row>
    <row r="8" spans="1:15" ht="15.75" thickBot="1">
      <c r="A8" s="28" t="s">
        <v>25</v>
      </c>
      <c r="B8" s="38" t="s">
        <v>30</v>
      </c>
      <c r="C8" s="38" t="s">
        <v>4</v>
      </c>
      <c r="D8" s="38" t="s">
        <v>26</v>
      </c>
      <c r="E8" s="38" t="s">
        <v>27</v>
      </c>
      <c r="F8" s="38" t="s">
        <v>28</v>
      </c>
      <c r="G8" s="39" t="s">
        <v>29</v>
      </c>
      <c r="I8" s="29" t="s">
        <v>25</v>
      </c>
      <c r="J8" s="86" t="s">
        <v>30</v>
      </c>
      <c r="K8" s="86" t="s">
        <v>36</v>
      </c>
      <c r="L8" s="86" t="s">
        <v>37</v>
      </c>
      <c r="M8" s="86" t="s">
        <v>39</v>
      </c>
      <c r="N8" s="86" t="s">
        <v>28</v>
      </c>
      <c r="O8" s="87" t="s">
        <v>29</v>
      </c>
    </row>
    <row r="9" spans="1:15">
      <c r="A9" s="81">
        <v>1</v>
      </c>
      <c r="B9" s="80">
        <v>44501</v>
      </c>
      <c r="C9" s="24">
        <v>155</v>
      </c>
      <c r="D9" s="24">
        <v>70</v>
      </c>
      <c r="E9" s="24">
        <v>85</v>
      </c>
      <c r="F9" s="24">
        <v>62</v>
      </c>
      <c r="G9" s="25">
        <v>93</v>
      </c>
      <c r="I9" s="81">
        <v>1</v>
      </c>
      <c r="J9" s="80">
        <v>44501</v>
      </c>
      <c r="K9" s="24"/>
      <c r="L9" s="24"/>
      <c r="M9" s="24"/>
      <c r="N9" s="24">
        <v>6</v>
      </c>
      <c r="O9" s="25"/>
    </row>
    <row r="10" spans="1:15">
      <c r="A10" s="82">
        <f>+A9+1</f>
        <v>2</v>
      </c>
      <c r="B10" s="79">
        <v>44502</v>
      </c>
      <c r="C10" s="1">
        <v>163</v>
      </c>
      <c r="D10" s="1">
        <v>69</v>
      </c>
      <c r="E10" s="24">
        <v>94</v>
      </c>
      <c r="F10" s="1">
        <v>80</v>
      </c>
      <c r="G10" s="14">
        <v>83</v>
      </c>
      <c r="I10" s="82">
        <f>+I9+1</f>
        <v>2</v>
      </c>
      <c r="J10" s="79">
        <v>44502</v>
      </c>
      <c r="K10" s="1"/>
      <c r="L10" s="1"/>
      <c r="M10" s="1"/>
      <c r="N10" s="1">
        <v>5</v>
      </c>
      <c r="O10" s="14"/>
    </row>
    <row r="11" spans="1:15">
      <c r="A11" s="82">
        <f t="shared" ref="A11:A38" si="0">+A10+1</f>
        <v>3</v>
      </c>
      <c r="B11" s="79">
        <v>44503</v>
      </c>
      <c r="C11" s="1">
        <v>191</v>
      </c>
      <c r="D11" s="1">
        <v>10</v>
      </c>
      <c r="E11" s="1">
        <v>91</v>
      </c>
      <c r="F11" s="1">
        <v>60</v>
      </c>
      <c r="G11" s="14">
        <v>131</v>
      </c>
      <c r="I11" s="82">
        <f t="shared" ref="I11:I38" si="1">+I10+1</f>
        <v>3</v>
      </c>
      <c r="J11" s="79">
        <v>44503</v>
      </c>
      <c r="K11" s="1"/>
      <c r="L11" s="1"/>
      <c r="M11" s="1"/>
      <c r="N11" s="1">
        <v>6</v>
      </c>
      <c r="O11" s="14"/>
    </row>
    <row r="12" spans="1:15">
      <c r="A12" s="82">
        <f t="shared" si="0"/>
        <v>4</v>
      </c>
      <c r="B12" s="79">
        <v>44504</v>
      </c>
      <c r="C12" s="1">
        <v>182</v>
      </c>
      <c r="D12" s="1">
        <v>84</v>
      </c>
      <c r="E12" s="1">
        <v>98</v>
      </c>
      <c r="F12" s="1">
        <v>80</v>
      </c>
      <c r="G12" s="14">
        <v>102</v>
      </c>
      <c r="I12" s="82">
        <f t="shared" si="1"/>
        <v>4</v>
      </c>
      <c r="J12" s="79">
        <v>44504</v>
      </c>
      <c r="K12" s="1"/>
      <c r="L12" s="1"/>
      <c r="M12" s="1"/>
      <c r="N12" s="1">
        <v>5</v>
      </c>
      <c r="O12" s="14"/>
    </row>
    <row r="13" spans="1:15">
      <c r="A13" s="82">
        <f t="shared" si="0"/>
        <v>5</v>
      </c>
      <c r="B13" s="79">
        <v>44505</v>
      </c>
      <c r="C13" s="1">
        <v>160</v>
      </c>
      <c r="D13" s="1">
        <v>64</v>
      </c>
      <c r="E13" s="1">
        <v>96</v>
      </c>
      <c r="F13" s="1">
        <v>65</v>
      </c>
      <c r="G13" s="14">
        <v>95</v>
      </c>
      <c r="I13" s="82">
        <f t="shared" si="1"/>
        <v>5</v>
      </c>
      <c r="J13" s="79">
        <v>44505</v>
      </c>
      <c r="K13" s="1"/>
      <c r="L13" s="1"/>
      <c r="M13" s="1"/>
      <c r="N13" s="1">
        <v>0</v>
      </c>
      <c r="O13" s="14"/>
    </row>
    <row r="14" spans="1:15">
      <c r="A14" s="82">
        <f t="shared" si="0"/>
        <v>6</v>
      </c>
      <c r="B14" s="79">
        <v>44506</v>
      </c>
      <c r="C14" s="1">
        <v>210</v>
      </c>
      <c r="D14" s="1">
        <v>140</v>
      </c>
      <c r="E14" s="1">
        <v>70</v>
      </c>
      <c r="F14" s="1">
        <v>120</v>
      </c>
      <c r="G14" s="14">
        <v>90</v>
      </c>
      <c r="I14" s="82">
        <f t="shared" si="1"/>
        <v>6</v>
      </c>
      <c r="J14" s="79">
        <v>44506</v>
      </c>
      <c r="K14" s="1"/>
      <c r="L14" s="1"/>
      <c r="M14" s="1"/>
      <c r="N14" s="1">
        <v>6</v>
      </c>
      <c r="O14" s="14"/>
    </row>
    <row r="15" spans="1:15">
      <c r="A15" s="82">
        <f t="shared" si="0"/>
        <v>7</v>
      </c>
      <c r="B15" s="79">
        <v>44507</v>
      </c>
      <c r="C15" s="1">
        <v>190</v>
      </c>
      <c r="D15" s="1">
        <v>99</v>
      </c>
      <c r="E15" s="1">
        <v>91</v>
      </c>
      <c r="F15" s="1">
        <v>91</v>
      </c>
      <c r="G15" s="14">
        <v>99</v>
      </c>
      <c r="I15" s="82">
        <f t="shared" si="1"/>
        <v>7</v>
      </c>
      <c r="J15" s="79">
        <v>44507</v>
      </c>
      <c r="K15" s="1"/>
      <c r="L15" s="1"/>
      <c r="M15" s="1"/>
      <c r="N15" s="1">
        <v>5</v>
      </c>
      <c r="O15" s="14"/>
    </row>
    <row r="16" spans="1:15">
      <c r="A16" s="82">
        <f t="shared" si="0"/>
        <v>8</v>
      </c>
      <c r="B16" s="79">
        <v>44508</v>
      </c>
      <c r="C16" s="1">
        <v>150</v>
      </c>
      <c r="D16" s="1">
        <v>52</v>
      </c>
      <c r="E16" s="1">
        <v>98</v>
      </c>
      <c r="F16" s="1">
        <v>105</v>
      </c>
      <c r="G16" s="14">
        <v>45</v>
      </c>
      <c r="I16" s="82">
        <f t="shared" si="1"/>
        <v>8</v>
      </c>
      <c r="J16" s="79">
        <v>44508</v>
      </c>
      <c r="K16" s="1"/>
      <c r="L16" s="1"/>
      <c r="M16" s="1"/>
      <c r="N16" s="1">
        <v>6</v>
      </c>
      <c r="O16" s="14"/>
    </row>
    <row r="17" spans="1:15">
      <c r="A17" s="82">
        <f t="shared" si="0"/>
        <v>9</v>
      </c>
      <c r="B17" s="79">
        <v>44509</v>
      </c>
      <c r="C17" s="1">
        <v>182</v>
      </c>
      <c r="D17" s="1">
        <v>84</v>
      </c>
      <c r="E17" s="1">
        <v>98</v>
      </c>
      <c r="F17" s="1">
        <v>80</v>
      </c>
      <c r="G17" s="14">
        <v>102</v>
      </c>
      <c r="I17" s="82">
        <f t="shared" si="1"/>
        <v>9</v>
      </c>
      <c r="J17" s="79">
        <v>44509</v>
      </c>
      <c r="K17" s="1"/>
      <c r="L17" s="1"/>
      <c r="M17" s="1"/>
      <c r="N17" s="1">
        <v>6</v>
      </c>
      <c r="O17" s="14"/>
    </row>
    <row r="18" spans="1:15">
      <c r="A18" s="82">
        <f t="shared" si="0"/>
        <v>10</v>
      </c>
      <c r="B18" s="79">
        <v>44510</v>
      </c>
      <c r="C18" s="1">
        <v>156</v>
      </c>
      <c r="D18" s="1">
        <v>70</v>
      </c>
      <c r="E18" s="1">
        <v>85</v>
      </c>
      <c r="F18" s="1">
        <v>62</v>
      </c>
      <c r="G18" s="14">
        <v>93</v>
      </c>
      <c r="I18" s="82">
        <f t="shared" si="1"/>
        <v>10</v>
      </c>
      <c r="J18" s="79">
        <v>44510</v>
      </c>
      <c r="K18" s="1"/>
      <c r="L18" s="1"/>
      <c r="M18" s="1"/>
      <c r="N18" s="1">
        <v>7</v>
      </c>
      <c r="O18" s="14"/>
    </row>
    <row r="19" spans="1:15">
      <c r="A19" s="82">
        <f t="shared" si="0"/>
        <v>11</v>
      </c>
      <c r="B19" s="79">
        <v>44511</v>
      </c>
      <c r="C19" s="1">
        <v>163</v>
      </c>
      <c r="D19" s="1">
        <v>69</v>
      </c>
      <c r="E19" s="1">
        <v>94</v>
      </c>
      <c r="F19" s="1">
        <v>80</v>
      </c>
      <c r="G19" s="14">
        <v>83</v>
      </c>
      <c r="I19" s="82">
        <f t="shared" si="1"/>
        <v>11</v>
      </c>
      <c r="J19" s="79">
        <v>44511</v>
      </c>
      <c r="K19" s="1"/>
      <c r="L19" s="1"/>
      <c r="M19" s="1"/>
      <c r="N19" s="1">
        <v>5</v>
      </c>
      <c r="O19" s="14"/>
    </row>
    <row r="20" spans="1:15">
      <c r="A20" s="82">
        <f t="shared" si="0"/>
        <v>12</v>
      </c>
      <c r="B20" s="79">
        <v>44512</v>
      </c>
      <c r="C20" s="1">
        <v>155</v>
      </c>
      <c r="D20" s="1">
        <v>70</v>
      </c>
      <c r="E20" s="1">
        <v>85</v>
      </c>
      <c r="F20" s="1">
        <v>6</v>
      </c>
      <c r="G20" s="14">
        <v>93</v>
      </c>
      <c r="I20" s="82">
        <f t="shared" si="1"/>
        <v>12</v>
      </c>
      <c r="J20" s="79">
        <v>44512</v>
      </c>
      <c r="K20" s="1"/>
      <c r="L20" s="1"/>
      <c r="M20" s="1"/>
      <c r="N20" s="1">
        <v>0</v>
      </c>
      <c r="O20" s="14"/>
    </row>
    <row r="21" spans="1:15">
      <c r="A21" s="82">
        <f t="shared" si="0"/>
        <v>13</v>
      </c>
      <c r="B21" s="79">
        <v>44513</v>
      </c>
      <c r="C21" s="1">
        <v>160</v>
      </c>
      <c r="D21" s="1">
        <v>64</v>
      </c>
      <c r="E21" s="1">
        <v>96</v>
      </c>
      <c r="F21" s="1">
        <v>65</v>
      </c>
      <c r="G21" s="14">
        <v>95</v>
      </c>
      <c r="I21" s="82">
        <f t="shared" si="1"/>
        <v>13</v>
      </c>
      <c r="J21" s="79">
        <v>44513</v>
      </c>
      <c r="K21" s="1"/>
      <c r="L21" s="1"/>
      <c r="M21" s="1"/>
      <c r="N21" s="1">
        <v>5</v>
      </c>
      <c r="O21" s="14"/>
    </row>
    <row r="22" spans="1:15">
      <c r="A22" s="82">
        <f t="shared" si="0"/>
        <v>14</v>
      </c>
      <c r="B22" s="79">
        <v>44514</v>
      </c>
      <c r="C22" s="1">
        <v>211</v>
      </c>
      <c r="D22" s="1">
        <v>141</v>
      </c>
      <c r="E22" s="1">
        <v>70</v>
      </c>
      <c r="F22" s="1">
        <v>90</v>
      </c>
      <c r="G22" s="14">
        <v>121</v>
      </c>
      <c r="I22" s="82">
        <f t="shared" si="1"/>
        <v>14</v>
      </c>
      <c r="J22" s="79">
        <v>44514</v>
      </c>
      <c r="K22" s="1"/>
      <c r="L22" s="1"/>
      <c r="M22" s="1"/>
      <c r="N22" s="1">
        <v>5</v>
      </c>
      <c r="O22" s="14"/>
    </row>
    <row r="23" spans="1:15">
      <c r="A23" s="82">
        <f t="shared" si="0"/>
        <v>15</v>
      </c>
      <c r="B23" s="79">
        <v>44515</v>
      </c>
      <c r="C23" s="1">
        <v>198</v>
      </c>
      <c r="D23" s="1">
        <v>100</v>
      </c>
      <c r="E23" s="1">
        <v>98</v>
      </c>
      <c r="F23" s="1">
        <v>98</v>
      </c>
      <c r="G23" s="14">
        <v>100</v>
      </c>
      <c r="I23" s="82">
        <f t="shared" si="1"/>
        <v>15</v>
      </c>
      <c r="J23" s="79">
        <v>44515</v>
      </c>
      <c r="K23" s="1"/>
      <c r="L23" s="1"/>
      <c r="M23" s="1"/>
      <c r="N23" s="1">
        <v>5</v>
      </c>
      <c r="O23" s="14"/>
    </row>
    <row r="24" spans="1:15">
      <c r="A24" s="82">
        <f t="shared" si="0"/>
        <v>16</v>
      </c>
      <c r="B24" s="79">
        <v>44516</v>
      </c>
      <c r="C24" s="1">
        <v>171</v>
      </c>
      <c r="D24" s="1">
        <v>71</v>
      </c>
      <c r="E24" s="1">
        <v>100</v>
      </c>
      <c r="F24" s="1">
        <v>71</v>
      </c>
      <c r="G24" s="14">
        <v>100</v>
      </c>
      <c r="I24" s="82">
        <f t="shared" si="1"/>
        <v>16</v>
      </c>
      <c r="J24" s="79">
        <v>44516</v>
      </c>
      <c r="K24" s="1"/>
      <c r="L24" s="1"/>
      <c r="M24" s="1"/>
      <c r="N24" s="1">
        <v>6</v>
      </c>
      <c r="O24" s="14"/>
    </row>
    <row r="25" spans="1:15">
      <c r="A25" s="82">
        <f t="shared" si="0"/>
        <v>17</v>
      </c>
      <c r="B25" s="79">
        <v>44517</v>
      </c>
      <c r="C25" s="1">
        <v>182</v>
      </c>
      <c r="D25" s="1">
        <v>84</v>
      </c>
      <c r="E25" s="1">
        <v>98</v>
      </c>
      <c r="F25" s="1">
        <v>80</v>
      </c>
      <c r="G25" s="14">
        <v>102</v>
      </c>
      <c r="I25" s="82">
        <f t="shared" si="1"/>
        <v>17</v>
      </c>
      <c r="J25" s="79">
        <v>44517</v>
      </c>
      <c r="K25" s="1"/>
      <c r="L25" s="1"/>
      <c r="M25" s="1"/>
      <c r="N25" s="1">
        <v>7</v>
      </c>
      <c r="O25" s="14"/>
    </row>
    <row r="26" spans="1:15">
      <c r="A26" s="82">
        <f t="shared" si="0"/>
        <v>18</v>
      </c>
      <c r="B26" s="79">
        <v>44518</v>
      </c>
      <c r="C26" s="1">
        <v>150</v>
      </c>
      <c r="D26" s="1">
        <v>52</v>
      </c>
      <c r="E26" s="1">
        <v>98</v>
      </c>
      <c r="F26" s="1">
        <v>105</v>
      </c>
      <c r="G26" s="14">
        <v>45</v>
      </c>
      <c r="I26" s="82">
        <f t="shared" si="1"/>
        <v>18</v>
      </c>
      <c r="J26" s="79">
        <v>44518</v>
      </c>
      <c r="K26" s="1"/>
      <c r="L26" s="1"/>
      <c r="M26" s="1"/>
      <c r="N26" s="1">
        <v>5</v>
      </c>
      <c r="O26" s="14"/>
    </row>
    <row r="27" spans="1:15">
      <c r="A27" s="82">
        <f t="shared" si="0"/>
        <v>19</v>
      </c>
      <c r="B27" s="79">
        <v>44519</v>
      </c>
      <c r="C27" s="1">
        <v>191</v>
      </c>
      <c r="D27" s="1">
        <v>91</v>
      </c>
      <c r="E27" s="1">
        <v>100</v>
      </c>
      <c r="F27" s="1">
        <v>131</v>
      </c>
      <c r="G27" s="14">
        <v>60</v>
      </c>
      <c r="I27" s="82">
        <f t="shared" si="1"/>
        <v>19</v>
      </c>
      <c r="J27" s="79">
        <v>44519</v>
      </c>
      <c r="K27" s="1"/>
      <c r="L27" s="1"/>
      <c r="M27" s="1"/>
      <c r="N27" s="1">
        <v>7</v>
      </c>
      <c r="O27" s="14"/>
    </row>
    <row r="28" spans="1:15">
      <c r="A28" s="82">
        <f t="shared" si="0"/>
        <v>20</v>
      </c>
      <c r="B28" s="79">
        <v>44520</v>
      </c>
      <c r="C28" s="1">
        <v>156</v>
      </c>
      <c r="D28" s="1">
        <v>85</v>
      </c>
      <c r="E28" s="1">
        <v>71</v>
      </c>
      <c r="F28" s="1">
        <v>93</v>
      </c>
      <c r="G28" s="14">
        <v>105</v>
      </c>
      <c r="I28" s="82">
        <f t="shared" si="1"/>
        <v>20</v>
      </c>
      <c r="J28" s="79">
        <v>44520</v>
      </c>
      <c r="K28" s="1"/>
      <c r="L28" s="1"/>
      <c r="M28" s="1"/>
      <c r="N28" s="1">
        <v>9</v>
      </c>
      <c r="O28" s="14"/>
    </row>
    <row r="29" spans="1:15">
      <c r="A29" s="82">
        <f t="shared" si="0"/>
        <v>21</v>
      </c>
      <c r="B29" s="79">
        <v>44521</v>
      </c>
      <c r="C29" s="1">
        <v>156</v>
      </c>
      <c r="D29" s="1">
        <v>98</v>
      </c>
      <c r="E29" s="1">
        <v>52</v>
      </c>
      <c r="F29" s="1">
        <v>45</v>
      </c>
      <c r="G29" s="14">
        <v>120</v>
      </c>
      <c r="I29" s="82">
        <f t="shared" si="1"/>
        <v>21</v>
      </c>
      <c r="J29" s="79">
        <v>44521</v>
      </c>
      <c r="K29" s="1"/>
      <c r="L29" s="1"/>
      <c r="M29" s="1"/>
      <c r="N29" s="1">
        <v>6</v>
      </c>
      <c r="O29" s="14"/>
    </row>
    <row r="30" spans="1:15">
      <c r="A30" s="82">
        <f t="shared" si="0"/>
        <v>22</v>
      </c>
      <c r="B30" s="79">
        <v>44522</v>
      </c>
      <c r="C30" s="1">
        <v>210</v>
      </c>
      <c r="D30" s="1">
        <v>70</v>
      </c>
      <c r="E30" s="1">
        <v>140</v>
      </c>
      <c r="F30" s="1">
        <v>90</v>
      </c>
      <c r="G30" s="14">
        <v>65</v>
      </c>
      <c r="I30" s="82">
        <f t="shared" si="1"/>
        <v>22</v>
      </c>
      <c r="J30" s="79">
        <v>44522</v>
      </c>
      <c r="K30" s="1"/>
      <c r="L30" s="1"/>
      <c r="M30" s="1"/>
      <c r="N30" s="1">
        <v>7</v>
      </c>
      <c r="O30" s="14"/>
    </row>
    <row r="31" spans="1:15">
      <c r="A31" s="82">
        <f t="shared" si="0"/>
        <v>23</v>
      </c>
      <c r="B31" s="79">
        <v>44523</v>
      </c>
      <c r="C31" s="1">
        <v>156</v>
      </c>
      <c r="D31" s="1">
        <v>96</v>
      </c>
      <c r="E31" s="1">
        <v>64</v>
      </c>
      <c r="F31" s="1">
        <v>95</v>
      </c>
      <c r="G31" s="14">
        <v>100</v>
      </c>
      <c r="I31" s="82">
        <f t="shared" si="1"/>
        <v>23</v>
      </c>
      <c r="J31" s="79">
        <v>44523</v>
      </c>
      <c r="K31" s="1"/>
      <c r="L31" s="1"/>
      <c r="M31" s="1"/>
      <c r="N31" s="1">
        <v>5</v>
      </c>
      <c r="O31" s="14"/>
    </row>
    <row r="32" spans="1:15">
      <c r="A32" s="82">
        <f t="shared" si="0"/>
        <v>24</v>
      </c>
      <c r="B32" s="79">
        <v>44524</v>
      </c>
      <c r="C32" s="1">
        <v>170</v>
      </c>
      <c r="D32" s="1">
        <v>100</v>
      </c>
      <c r="E32" s="1">
        <v>70</v>
      </c>
      <c r="F32" s="1">
        <v>70</v>
      </c>
      <c r="G32" s="14">
        <v>73</v>
      </c>
      <c r="I32" s="82">
        <f t="shared" si="1"/>
        <v>24</v>
      </c>
      <c r="J32" s="79">
        <v>44524</v>
      </c>
      <c r="K32" s="1"/>
      <c r="L32" s="1"/>
      <c r="M32" s="1"/>
      <c r="N32" s="1">
        <v>6</v>
      </c>
      <c r="O32" s="14"/>
    </row>
    <row r="33" spans="1:15">
      <c r="A33" s="82">
        <f t="shared" si="0"/>
        <v>25</v>
      </c>
      <c r="B33" s="79">
        <v>44525</v>
      </c>
      <c r="C33" s="1">
        <v>173</v>
      </c>
      <c r="D33" s="1">
        <v>73</v>
      </c>
      <c r="E33" s="1">
        <v>100</v>
      </c>
      <c r="F33" s="1">
        <v>100</v>
      </c>
      <c r="G33" s="14">
        <v>102</v>
      </c>
      <c r="I33" s="82">
        <f t="shared" si="1"/>
        <v>25</v>
      </c>
      <c r="J33" s="79">
        <v>44525</v>
      </c>
      <c r="K33" s="1"/>
      <c r="L33" s="1"/>
      <c r="M33" s="1"/>
      <c r="N33" s="1">
        <v>9</v>
      </c>
      <c r="O33" s="14"/>
    </row>
    <row r="34" spans="1:15">
      <c r="A34" s="82">
        <f t="shared" si="0"/>
        <v>26</v>
      </c>
      <c r="B34" s="79">
        <v>44526</v>
      </c>
      <c r="C34" s="1">
        <v>209</v>
      </c>
      <c r="D34" s="1">
        <v>102</v>
      </c>
      <c r="E34" s="1">
        <v>107</v>
      </c>
      <c r="F34" s="1">
        <v>107</v>
      </c>
      <c r="G34" s="14">
        <v>85</v>
      </c>
      <c r="I34" s="82">
        <f t="shared" si="1"/>
        <v>26</v>
      </c>
      <c r="J34" s="79">
        <v>44526</v>
      </c>
      <c r="K34" s="1"/>
      <c r="L34" s="1"/>
      <c r="M34" s="1"/>
      <c r="N34" s="1">
        <v>8</v>
      </c>
      <c r="O34" s="14"/>
    </row>
    <row r="35" spans="1:15">
      <c r="A35" s="82">
        <f t="shared" si="0"/>
        <v>27</v>
      </c>
      <c r="B35" s="79">
        <v>44527</v>
      </c>
      <c r="C35" s="1">
        <v>195</v>
      </c>
      <c r="D35" s="1">
        <v>90</v>
      </c>
      <c r="E35" s="1">
        <v>105</v>
      </c>
      <c r="F35" s="1">
        <v>110</v>
      </c>
      <c r="G35" s="14">
        <v>100</v>
      </c>
      <c r="I35" s="82">
        <f t="shared" si="1"/>
        <v>27</v>
      </c>
      <c r="J35" s="79">
        <v>44527</v>
      </c>
      <c r="K35" s="1"/>
      <c r="L35" s="1"/>
      <c r="M35" s="1"/>
      <c r="N35" s="1">
        <v>6</v>
      </c>
      <c r="O35" s="14"/>
    </row>
    <row r="36" spans="1:15">
      <c r="A36" s="82">
        <f t="shared" si="0"/>
        <v>28</v>
      </c>
      <c r="B36" s="79">
        <v>44528</v>
      </c>
      <c r="C36" s="1">
        <v>183</v>
      </c>
      <c r="D36" s="1">
        <v>102</v>
      </c>
      <c r="E36" s="1">
        <v>81</v>
      </c>
      <c r="F36" s="1">
        <v>83</v>
      </c>
      <c r="G36" s="14">
        <v>93</v>
      </c>
      <c r="I36" s="82">
        <f t="shared" si="1"/>
        <v>28</v>
      </c>
      <c r="J36" s="79">
        <v>44528</v>
      </c>
      <c r="K36" s="1"/>
      <c r="L36" s="1"/>
      <c r="M36" s="1"/>
      <c r="N36" s="1">
        <v>8</v>
      </c>
      <c r="O36" s="14"/>
    </row>
    <row r="37" spans="1:15">
      <c r="A37" s="82">
        <f t="shared" si="0"/>
        <v>29</v>
      </c>
      <c r="B37" s="79">
        <v>44529</v>
      </c>
      <c r="C37" s="1">
        <v>188</v>
      </c>
      <c r="D37" s="1">
        <v>92</v>
      </c>
      <c r="E37" s="1">
        <v>96</v>
      </c>
      <c r="F37" s="1">
        <v>95</v>
      </c>
      <c r="G37" s="14">
        <v>57</v>
      </c>
      <c r="I37" s="82">
        <f t="shared" si="1"/>
        <v>29</v>
      </c>
      <c r="J37" s="79">
        <v>44529</v>
      </c>
      <c r="K37" s="1"/>
      <c r="L37" s="1"/>
      <c r="M37" s="1"/>
      <c r="N37" s="1">
        <v>5</v>
      </c>
      <c r="O37" s="14"/>
    </row>
    <row r="38" spans="1:15">
      <c r="A38" s="82">
        <f t="shared" si="0"/>
        <v>30</v>
      </c>
      <c r="B38" s="79">
        <v>44530</v>
      </c>
      <c r="C38" s="1">
        <v>172</v>
      </c>
      <c r="D38" s="1">
        <v>85</v>
      </c>
      <c r="E38" s="1">
        <v>87</v>
      </c>
      <c r="F38" s="1">
        <v>115</v>
      </c>
      <c r="G38" s="14">
        <v>63</v>
      </c>
      <c r="I38" s="82">
        <f t="shared" si="1"/>
        <v>30</v>
      </c>
      <c r="J38" s="79">
        <v>44530</v>
      </c>
      <c r="K38" s="1"/>
      <c r="L38" s="1"/>
      <c r="M38" s="1"/>
      <c r="N38" s="1">
        <v>5</v>
      </c>
      <c r="O38" s="14"/>
    </row>
    <row r="39" spans="1:15" ht="15.75" thickBot="1">
      <c r="A39" s="83"/>
      <c r="B39" s="15"/>
      <c r="C39" s="15"/>
      <c r="D39" s="15"/>
      <c r="E39" s="15"/>
      <c r="F39" s="15"/>
      <c r="G39" s="16"/>
      <c r="I39" s="83"/>
      <c r="J39" s="15"/>
      <c r="K39" s="15"/>
      <c r="L39" s="15"/>
      <c r="M39" s="15"/>
      <c r="N39" s="15"/>
      <c r="O39" s="16"/>
    </row>
    <row r="40" spans="1:15">
      <c r="A40" s="84" t="s">
        <v>4</v>
      </c>
      <c r="B40" s="17"/>
      <c r="C40" s="17">
        <f>SUM(C9:C39)</f>
        <v>5288</v>
      </c>
      <c r="D40" s="17">
        <f t="shared" ref="D40:G40" si="2">SUM(D9:D39)</f>
        <v>2477</v>
      </c>
      <c r="E40" s="17">
        <f t="shared" si="2"/>
        <v>2718</v>
      </c>
      <c r="F40" s="17">
        <f t="shared" si="2"/>
        <v>2534</v>
      </c>
      <c r="G40" s="17">
        <f t="shared" si="2"/>
        <v>2695</v>
      </c>
      <c r="I40" s="84" t="s">
        <v>4</v>
      </c>
      <c r="J40" s="17"/>
      <c r="K40" s="17">
        <f>SUM(K9:K39)</f>
        <v>0</v>
      </c>
      <c r="L40" s="17">
        <f t="shared" ref="L40:O40" si="3">SUM(L9:L39)</f>
        <v>0</v>
      </c>
      <c r="M40" s="17">
        <f t="shared" si="3"/>
        <v>0</v>
      </c>
      <c r="N40" s="17">
        <f t="shared" si="3"/>
        <v>171</v>
      </c>
      <c r="O40" s="17">
        <f t="shared" si="3"/>
        <v>0</v>
      </c>
    </row>
    <row r="41" spans="1:15" ht="15.75" thickBot="1">
      <c r="A41" s="10" t="s">
        <v>6</v>
      </c>
      <c r="B41" s="85"/>
      <c r="C41" s="20">
        <f>+C40/25</f>
        <v>211.52</v>
      </c>
      <c r="D41" s="20">
        <f t="shared" ref="D41:G41" si="4">+D40/25</f>
        <v>99.08</v>
      </c>
      <c r="E41" s="20">
        <f t="shared" si="4"/>
        <v>108.72</v>
      </c>
      <c r="F41" s="20">
        <f t="shared" si="4"/>
        <v>101.36</v>
      </c>
      <c r="G41" s="20">
        <f t="shared" si="4"/>
        <v>107.8</v>
      </c>
      <c r="I41" s="10" t="s">
        <v>6</v>
      </c>
      <c r="J41" s="85"/>
      <c r="K41" s="20">
        <f>+K40/25</f>
        <v>0</v>
      </c>
      <c r="L41" s="20">
        <f t="shared" ref="L41:O41" si="5">+L40/25</f>
        <v>0</v>
      </c>
      <c r="M41" s="20">
        <f t="shared" si="5"/>
        <v>0</v>
      </c>
      <c r="N41" s="20">
        <f t="shared" si="5"/>
        <v>6.84</v>
      </c>
      <c r="O41" s="20">
        <f t="shared" si="5"/>
        <v>0</v>
      </c>
    </row>
    <row r="42" spans="1:15">
      <c r="A42" s="36"/>
      <c r="B42" s="78"/>
      <c r="C42" s="78"/>
      <c r="D42" s="78"/>
      <c r="E42" s="78"/>
      <c r="F42" s="78"/>
      <c r="G42" s="78"/>
      <c r="I42" s="36"/>
      <c r="J42" s="78"/>
      <c r="K42" s="78"/>
      <c r="L42" s="78"/>
      <c r="M42" s="78"/>
      <c r="N42" s="78"/>
      <c r="O42" s="78"/>
    </row>
    <row r="44" spans="1:15" ht="29.25" thickBot="1">
      <c r="A44" s="269" t="s">
        <v>31</v>
      </c>
      <c r="B44" s="269"/>
      <c r="C44" s="269"/>
      <c r="D44" s="269"/>
      <c r="E44" s="269"/>
      <c r="F44" s="269"/>
      <c r="G44" s="269"/>
      <c r="I44" s="269" t="s">
        <v>31</v>
      </c>
      <c r="J44" s="269"/>
      <c r="K44" s="269"/>
      <c r="L44" s="269"/>
      <c r="M44" s="269"/>
      <c r="N44" s="269"/>
      <c r="O44" s="269"/>
    </row>
    <row r="45" spans="1:15" ht="16.5" thickTop="1">
      <c r="A45" s="270" t="s">
        <v>32</v>
      </c>
      <c r="B45" s="270"/>
      <c r="C45" s="270"/>
      <c r="D45" s="270"/>
      <c r="E45" s="270"/>
      <c r="F45" s="270"/>
      <c r="G45" s="270"/>
      <c r="I45" s="270" t="s">
        <v>32</v>
      </c>
      <c r="J45" s="270"/>
      <c r="K45" s="270"/>
      <c r="L45" s="270"/>
      <c r="M45" s="270"/>
      <c r="N45" s="270"/>
      <c r="O45" s="270"/>
    </row>
    <row r="46" spans="1:15" ht="18.75">
      <c r="A46" s="271" t="s">
        <v>0</v>
      </c>
      <c r="B46" s="271"/>
      <c r="C46" s="271"/>
      <c r="D46" s="271"/>
      <c r="E46" s="271"/>
      <c r="F46" s="271"/>
      <c r="G46" s="271"/>
      <c r="I46" s="271" t="s">
        <v>0</v>
      </c>
      <c r="J46" s="271"/>
      <c r="K46" s="271"/>
      <c r="L46" s="271"/>
      <c r="M46" s="271"/>
      <c r="N46" s="271"/>
      <c r="O46" s="271"/>
    </row>
    <row r="47" spans="1:15" ht="15.75" thickBot="1">
      <c r="A47" s="272" t="s">
        <v>33</v>
      </c>
      <c r="B47" s="272"/>
      <c r="C47" s="272"/>
      <c r="D47" s="272"/>
      <c r="E47" s="272"/>
      <c r="F47" s="272"/>
      <c r="G47" s="272"/>
      <c r="I47" s="249" t="s">
        <v>34</v>
      </c>
      <c r="J47" s="249"/>
      <c r="K47" s="249"/>
      <c r="L47" s="249"/>
      <c r="M47" s="249"/>
      <c r="N47" s="249"/>
      <c r="O47" s="249"/>
    </row>
    <row r="48" spans="1:15" ht="16.5" thickTop="1" thickBot="1">
      <c r="I48" s="28"/>
      <c r="J48" s="38"/>
      <c r="K48" s="38" t="s">
        <v>35</v>
      </c>
      <c r="L48" s="38" t="s">
        <v>38</v>
      </c>
      <c r="M48" s="38" t="s">
        <v>27</v>
      </c>
      <c r="N48" s="38" t="s">
        <v>40</v>
      </c>
      <c r="O48" s="39" t="s">
        <v>40</v>
      </c>
    </row>
    <row r="49" spans="1:15" ht="15.75" thickBot="1">
      <c r="A49" s="28" t="s">
        <v>25</v>
      </c>
      <c r="B49" s="38" t="s">
        <v>30</v>
      </c>
      <c r="C49" s="38" t="s">
        <v>4</v>
      </c>
      <c r="D49" s="38" t="s">
        <v>26</v>
      </c>
      <c r="E49" s="38" t="s">
        <v>27</v>
      </c>
      <c r="F49" s="38" t="s">
        <v>28</v>
      </c>
      <c r="G49" s="39" t="s">
        <v>29</v>
      </c>
      <c r="I49" s="29" t="s">
        <v>25</v>
      </c>
      <c r="J49" s="86" t="s">
        <v>30</v>
      </c>
      <c r="K49" s="86" t="s">
        <v>36</v>
      </c>
      <c r="L49" s="86" t="s">
        <v>37</v>
      </c>
      <c r="M49" s="86" t="s">
        <v>39</v>
      </c>
      <c r="N49" s="86" t="s">
        <v>28</v>
      </c>
      <c r="O49" s="87" t="s">
        <v>29</v>
      </c>
    </row>
    <row r="50" spans="1:15">
      <c r="A50" s="81">
        <v>1</v>
      </c>
      <c r="B50" s="80">
        <v>44531</v>
      </c>
      <c r="C50" s="24"/>
      <c r="D50" s="24"/>
      <c r="E50" s="24"/>
      <c r="F50" s="24"/>
      <c r="G50" s="25"/>
      <c r="I50" s="81">
        <v>1</v>
      </c>
      <c r="J50" s="80">
        <v>44531</v>
      </c>
      <c r="K50" s="24"/>
      <c r="L50" s="24"/>
      <c r="M50" s="24"/>
      <c r="N50" s="24"/>
      <c r="O50" s="25"/>
    </row>
    <row r="51" spans="1:15">
      <c r="A51" s="82">
        <f>+A50+1</f>
        <v>2</v>
      </c>
      <c r="B51" s="80">
        <v>44532</v>
      </c>
      <c r="C51" s="1"/>
      <c r="D51" s="1"/>
      <c r="E51" s="24"/>
      <c r="F51" s="1"/>
      <c r="G51" s="14"/>
      <c r="I51" s="82">
        <f>+I50+1</f>
        <v>2</v>
      </c>
      <c r="J51" s="80">
        <v>44532</v>
      </c>
      <c r="K51" s="1"/>
      <c r="L51" s="1"/>
      <c r="M51" s="1"/>
      <c r="N51" s="1"/>
      <c r="O51" s="14"/>
    </row>
    <row r="52" spans="1:15">
      <c r="A52" s="82">
        <f t="shared" ref="A52:A79" si="6">+A51+1</f>
        <v>3</v>
      </c>
      <c r="B52" s="80">
        <v>44533</v>
      </c>
      <c r="C52" s="1"/>
      <c r="D52" s="1"/>
      <c r="E52" s="1"/>
      <c r="F52" s="1"/>
      <c r="G52" s="14"/>
      <c r="I52" s="82">
        <f t="shared" ref="I52:I79" si="7">+I51+1</f>
        <v>3</v>
      </c>
      <c r="J52" s="80">
        <v>44533</v>
      </c>
      <c r="K52" s="1"/>
      <c r="L52" s="1"/>
      <c r="M52" s="1"/>
      <c r="N52" s="1"/>
      <c r="O52" s="14"/>
    </row>
    <row r="53" spans="1:15">
      <c r="A53" s="82">
        <f t="shared" si="6"/>
        <v>4</v>
      </c>
      <c r="B53" s="80">
        <v>44534</v>
      </c>
      <c r="C53" s="1"/>
      <c r="D53" s="1"/>
      <c r="E53" s="1"/>
      <c r="F53" s="1"/>
      <c r="G53" s="14"/>
      <c r="I53" s="82">
        <f t="shared" si="7"/>
        <v>4</v>
      </c>
      <c r="J53" s="80">
        <v>44534</v>
      </c>
      <c r="K53" s="1"/>
      <c r="L53" s="1"/>
      <c r="M53" s="1"/>
      <c r="N53" s="1"/>
      <c r="O53" s="14"/>
    </row>
    <row r="54" spans="1:15">
      <c r="A54" s="82">
        <f t="shared" si="6"/>
        <v>5</v>
      </c>
      <c r="B54" s="80">
        <v>44535</v>
      </c>
      <c r="C54" s="1"/>
      <c r="D54" s="1"/>
      <c r="E54" s="1"/>
      <c r="F54" s="1"/>
      <c r="G54" s="14"/>
      <c r="I54" s="82">
        <f t="shared" si="7"/>
        <v>5</v>
      </c>
      <c r="J54" s="80">
        <v>44535</v>
      </c>
      <c r="K54" s="1"/>
      <c r="L54" s="1"/>
      <c r="M54" s="1"/>
      <c r="N54" s="1"/>
      <c r="O54" s="14"/>
    </row>
    <row r="55" spans="1:15">
      <c r="A55" s="82">
        <f t="shared" si="6"/>
        <v>6</v>
      </c>
      <c r="B55" s="80">
        <v>44536</v>
      </c>
      <c r="C55" s="1"/>
      <c r="D55" s="1"/>
      <c r="E55" s="1"/>
      <c r="F55" s="1"/>
      <c r="G55" s="14"/>
      <c r="I55" s="82">
        <f t="shared" si="7"/>
        <v>6</v>
      </c>
      <c r="J55" s="80">
        <v>44536</v>
      </c>
      <c r="K55" s="1"/>
      <c r="L55" s="1"/>
      <c r="M55" s="1"/>
      <c r="N55" s="1"/>
      <c r="O55" s="14"/>
    </row>
    <row r="56" spans="1:15">
      <c r="A56" s="82">
        <f t="shared" si="6"/>
        <v>7</v>
      </c>
      <c r="B56" s="80">
        <v>44537</v>
      </c>
      <c r="C56" s="1"/>
      <c r="D56" s="1"/>
      <c r="E56" s="1"/>
      <c r="F56" s="1"/>
      <c r="G56" s="14"/>
      <c r="I56" s="82">
        <f t="shared" si="7"/>
        <v>7</v>
      </c>
      <c r="J56" s="80">
        <v>44537</v>
      </c>
      <c r="K56" s="1"/>
      <c r="L56" s="1"/>
      <c r="M56" s="1"/>
      <c r="N56" s="1"/>
      <c r="O56" s="14"/>
    </row>
    <row r="57" spans="1:15">
      <c r="A57" s="82">
        <f t="shared" si="6"/>
        <v>8</v>
      </c>
      <c r="B57" s="80">
        <v>44538</v>
      </c>
      <c r="C57" s="1"/>
      <c r="D57" s="1"/>
      <c r="E57" s="1"/>
      <c r="F57" s="1"/>
      <c r="G57" s="14"/>
      <c r="I57" s="82">
        <f t="shared" si="7"/>
        <v>8</v>
      </c>
      <c r="J57" s="80">
        <v>44538</v>
      </c>
      <c r="K57" s="1"/>
      <c r="L57" s="1"/>
      <c r="M57" s="1"/>
      <c r="N57" s="1"/>
      <c r="O57" s="14"/>
    </row>
    <row r="58" spans="1:15">
      <c r="A58" s="82">
        <f t="shared" si="6"/>
        <v>9</v>
      </c>
      <c r="B58" s="80">
        <v>44539</v>
      </c>
      <c r="C58" s="1"/>
      <c r="D58" s="1"/>
      <c r="E58" s="1"/>
      <c r="F58" s="1"/>
      <c r="G58" s="14"/>
      <c r="I58" s="82">
        <f t="shared" si="7"/>
        <v>9</v>
      </c>
      <c r="J58" s="80">
        <v>44539</v>
      </c>
      <c r="K58" s="1"/>
      <c r="L58" s="1"/>
      <c r="M58" s="1"/>
      <c r="N58" s="1"/>
      <c r="O58" s="14"/>
    </row>
    <row r="59" spans="1:15">
      <c r="A59" s="82">
        <f t="shared" si="6"/>
        <v>10</v>
      </c>
      <c r="B59" s="80">
        <v>44540</v>
      </c>
      <c r="C59" s="1"/>
      <c r="D59" s="1"/>
      <c r="E59" s="1"/>
      <c r="F59" s="1"/>
      <c r="G59" s="14"/>
      <c r="I59" s="82">
        <f t="shared" si="7"/>
        <v>10</v>
      </c>
      <c r="J59" s="80">
        <v>44540</v>
      </c>
      <c r="K59" s="1"/>
      <c r="L59" s="1"/>
      <c r="M59" s="1"/>
      <c r="N59" s="1"/>
      <c r="O59" s="14"/>
    </row>
    <row r="60" spans="1:15">
      <c r="A60" s="82">
        <f t="shared" si="6"/>
        <v>11</v>
      </c>
      <c r="B60" s="80">
        <v>44541</v>
      </c>
      <c r="C60" s="1"/>
      <c r="D60" s="1"/>
      <c r="E60" s="1"/>
      <c r="F60" s="1"/>
      <c r="G60" s="14"/>
      <c r="I60" s="82">
        <f t="shared" si="7"/>
        <v>11</v>
      </c>
      <c r="J60" s="80">
        <v>44541</v>
      </c>
      <c r="K60" s="1"/>
      <c r="L60" s="1"/>
      <c r="M60" s="1"/>
      <c r="N60" s="1"/>
      <c r="O60" s="14"/>
    </row>
    <row r="61" spans="1:15">
      <c r="A61" s="82">
        <f t="shared" si="6"/>
        <v>12</v>
      </c>
      <c r="B61" s="80">
        <v>44542</v>
      </c>
      <c r="C61" s="1"/>
      <c r="D61" s="1"/>
      <c r="E61" s="1"/>
      <c r="F61" s="1"/>
      <c r="G61" s="14"/>
      <c r="I61" s="82">
        <f t="shared" si="7"/>
        <v>12</v>
      </c>
      <c r="J61" s="80">
        <v>44542</v>
      </c>
      <c r="K61" s="1"/>
      <c r="L61" s="1"/>
      <c r="M61" s="1"/>
      <c r="N61" s="1"/>
      <c r="O61" s="14"/>
    </row>
    <row r="62" spans="1:15">
      <c r="A62" s="82">
        <f t="shared" si="6"/>
        <v>13</v>
      </c>
      <c r="B62" s="80">
        <v>44543</v>
      </c>
      <c r="C62" s="1"/>
      <c r="D62" s="1"/>
      <c r="E62" s="1"/>
      <c r="F62" s="1"/>
      <c r="G62" s="14"/>
      <c r="I62" s="82">
        <f t="shared" si="7"/>
        <v>13</v>
      </c>
      <c r="J62" s="80">
        <v>44543</v>
      </c>
      <c r="K62" s="1"/>
      <c r="L62" s="1"/>
      <c r="M62" s="1"/>
      <c r="N62" s="1"/>
      <c r="O62" s="14"/>
    </row>
    <row r="63" spans="1:15">
      <c r="A63" s="82">
        <f t="shared" si="6"/>
        <v>14</v>
      </c>
      <c r="B63" s="80">
        <v>44544</v>
      </c>
      <c r="C63" s="1"/>
      <c r="D63" s="1"/>
      <c r="E63" s="1"/>
      <c r="F63" s="1"/>
      <c r="G63" s="14"/>
      <c r="I63" s="82">
        <f t="shared" si="7"/>
        <v>14</v>
      </c>
      <c r="J63" s="80">
        <v>44544</v>
      </c>
      <c r="K63" s="1"/>
      <c r="L63" s="1"/>
      <c r="M63" s="1"/>
      <c r="N63" s="1"/>
      <c r="O63" s="14"/>
    </row>
    <row r="64" spans="1:15">
      <c r="A64" s="82">
        <f t="shared" si="6"/>
        <v>15</v>
      </c>
      <c r="B64" s="80">
        <v>44545</v>
      </c>
      <c r="C64" s="1"/>
      <c r="D64" s="1"/>
      <c r="E64" s="1"/>
      <c r="F64" s="1"/>
      <c r="G64" s="14"/>
      <c r="I64" s="82">
        <f t="shared" si="7"/>
        <v>15</v>
      </c>
      <c r="J64" s="80">
        <v>44545</v>
      </c>
      <c r="K64" s="1"/>
      <c r="L64" s="1"/>
      <c r="M64" s="1"/>
      <c r="N64" s="1"/>
      <c r="O64" s="14"/>
    </row>
    <row r="65" spans="1:15">
      <c r="A65" s="82">
        <f t="shared" si="6"/>
        <v>16</v>
      </c>
      <c r="B65" s="80">
        <v>44546</v>
      </c>
      <c r="C65" s="1"/>
      <c r="D65" s="1"/>
      <c r="E65" s="1"/>
      <c r="F65" s="1"/>
      <c r="G65" s="14"/>
      <c r="I65" s="82">
        <f t="shared" si="7"/>
        <v>16</v>
      </c>
      <c r="J65" s="80">
        <v>44546</v>
      </c>
      <c r="K65" s="1"/>
      <c r="L65" s="1"/>
      <c r="M65" s="1"/>
      <c r="N65" s="1"/>
      <c r="O65" s="14"/>
    </row>
    <row r="66" spans="1:15">
      <c r="A66" s="82">
        <f t="shared" si="6"/>
        <v>17</v>
      </c>
      <c r="B66" s="80">
        <v>44547</v>
      </c>
      <c r="C66" s="1"/>
      <c r="D66" s="1"/>
      <c r="E66" s="1"/>
      <c r="F66" s="1"/>
      <c r="G66" s="14"/>
      <c r="I66" s="82">
        <f t="shared" si="7"/>
        <v>17</v>
      </c>
      <c r="J66" s="80">
        <v>44547</v>
      </c>
      <c r="K66" s="1"/>
      <c r="L66" s="1"/>
      <c r="M66" s="1"/>
      <c r="N66" s="1"/>
      <c r="O66" s="14"/>
    </row>
    <row r="67" spans="1:15">
      <c r="A67" s="82">
        <f t="shared" si="6"/>
        <v>18</v>
      </c>
      <c r="B67" s="80">
        <v>44548</v>
      </c>
      <c r="C67" s="1"/>
      <c r="D67" s="1"/>
      <c r="E67" s="1"/>
      <c r="F67" s="1"/>
      <c r="G67" s="14"/>
      <c r="I67" s="82">
        <f t="shared" si="7"/>
        <v>18</v>
      </c>
      <c r="J67" s="80">
        <v>44548</v>
      </c>
      <c r="K67" s="1"/>
      <c r="L67" s="1"/>
      <c r="M67" s="1"/>
      <c r="N67" s="1"/>
      <c r="O67" s="14"/>
    </row>
    <row r="68" spans="1:15">
      <c r="A68" s="82">
        <f t="shared" si="6"/>
        <v>19</v>
      </c>
      <c r="B68" s="80">
        <v>44549</v>
      </c>
      <c r="C68" s="1"/>
      <c r="D68" s="1"/>
      <c r="E68" s="1"/>
      <c r="F68" s="1"/>
      <c r="G68" s="14"/>
      <c r="I68" s="82">
        <f t="shared" si="7"/>
        <v>19</v>
      </c>
      <c r="J68" s="80">
        <v>44549</v>
      </c>
      <c r="K68" s="1"/>
      <c r="L68" s="1"/>
      <c r="M68" s="1"/>
      <c r="N68" s="1"/>
      <c r="O68" s="14"/>
    </row>
    <row r="69" spans="1:15">
      <c r="A69" s="82">
        <f t="shared" si="6"/>
        <v>20</v>
      </c>
      <c r="B69" s="80">
        <v>44550</v>
      </c>
      <c r="C69" s="1"/>
      <c r="D69" s="1"/>
      <c r="E69" s="1"/>
      <c r="F69" s="1"/>
      <c r="G69" s="14"/>
      <c r="I69" s="82">
        <f t="shared" si="7"/>
        <v>20</v>
      </c>
      <c r="J69" s="80">
        <v>44550</v>
      </c>
      <c r="K69" s="1"/>
      <c r="L69" s="1"/>
      <c r="M69" s="1"/>
      <c r="N69" s="1"/>
      <c r="O69" s="14"/>
    </row>
    <row r="70" spans="1:15">
      <c r="A70" s="82">
        <f t="shared" si="6"/>
        <v>21</v>
      </c>
      <c r="B70" s="80">
        <v>44551</v>
      </c>
      <c r="C70" s="1"/>
      <c r="D70" s="1"/>
      <c r="E70" s="1"/>
      <c r="F70" s="1"/>
      <c r="G70" s="14"/>
      <c r="I70" s="82">
        <f t="shared" si="7"/>
        <v>21</v>
      </c>
      <c r="J70" s="80">
        <v>44551</v>
      </c>
      <c r="K70" s="1"/>
      <c r="L70" s="1"/>
      <c r="M70" s="1"/>
      <c r="N70" s="1"/>
      <c r="O70" s="14"/>
    </row>
    <row r="71" spans="1:15">
      <c r="A71" s="82">
        <f t="shared" si="6"/>
        <v>22</v>
      </c>
      <c r="B71" s="80">
        <v>44552</v>
      </c>
      <c r="C71" s="1"/>
      <c r="D71" s="1"/>
      <c r="E71" s="1"/>
      <c r="F71" s="1"/>
      <c r="G71" s="14"/>
      <c r="I71" s="82">
        <f t="shared" si="7"/>
        <v>22</v>
      </c>
      <c r="J71" s="80">
        <v>44552</v>
      </c>
      <c r="K71" s="1"/>
      <c r="L71" s="1"/>
      <c r="M71" s="1"/>
      <c r="N71" s="1"/>
      <c r="O71" s="14"/>
    </row>
    <row r="72" spans="1:15">
      <c r="A72" s="82">
        <f t="shared" si="6"/>
        <v>23</v>
      </c>
      <c r="B72" s="80">
        <v>44553</v>
      </c>
      <c r="C72" s="1"/>
      <c r="D72" s="1"/>
      <c r="E72" s="1"/>
      <c r="F72" s="1"/>
      <c r="G72" s="14"/>
      <c r="I72" s="82">
        <f t="shared" si="7"/>
        <v>23</v>
      </c>
      <c r="J72" s="80">
        <v>44553</v>
      </c>
      <c r="K72" s="1"/>
      <c r="L72" s="1"/>
      <c r="M72" s="1"/>
      <c r="N72" s="1"/>
      <c r="O72" s="14"/>
    </row>
    <row r="73" spans="1:15">
      <c r="A73" s="82">
        <f t="shared" si="6"/>
        <v>24</v>
      </c>
      <c r="B73" s="80">
        <v>44554</v>
      </c>
      <c r="C73" s="1"/>
      <c r="D73" s="1"/>
      <c r="E73" s="1"/>
      <c r="F73" s="1"/>
      <c r="G73" s="14"/>
      <c r="I73" s="82">
        <f t="shared" si="7"/>
        <v>24</v>
      </c>
      <c r="J73" s="80">
        <v>44554</v>
      </c>
      <c r="K73" s="1"/>
      <c r="L73" s="1"/>
      <c r="M73" s="1"/>
      <c r="N73" s="1"/>
      <c r="O73" s="14"/>
    </row>
    <row r="74" spans="1:15">
      <c r="A74" s="82">
        <f t="shared" si="6"/>
        <v>25</v>
      </c>
      <c r="B74" s="80">
        <v>44555</v>
      </c>
      <c r="C74" s="1"/>
      <c r="D74" s="1"/>
      <c r="E74" s="1"/>
      <c r="F74" s="1"/>
      <c r="G74" s="14"/>
      <c r="I74" s="82">
        <f t="shared" si="7"/>
        <v>25</v>
      </c>
      <c r="J74" s="80">
        <v>44555</v>
      </c>
      <c r="K74" s="1"/>
      <c r="L74" s="1"/>
      <c r="M74" s="1"/>
      <c r="N74" s="1"/>
      <c r="O74" s="14"/>
    </row>
    <row r="75" spans="1:15">
      <c r="A75" s="82">
        <f t="shared" si="6"/>
        <v>26</v>
      </c>
      <c r="B75" s="80">
        <v>44556</v>
      </c>
      <c r="C75" s="1"/>
      <c r="D75" s="1"/>
      <c r="E75" s="1"/>
      <c r="F75" s="1"/>
      <c r="G75" s="14"/>
      <c r="I75" s="82">
        <f t="shared" si="7"/>
        <v>26</v>
      </c>
      <c r="J75" s="80">
        <v>44556</v>
      </c>
      <c r="K75" s="1"/>
      <c r="L75" s="1"/>
      <c r="M75" s="1"/>
      <c r="N75" s="1"/>
      <c r="O75" s="14"/>
    </row>
    <row r="76" spans="1:15">
      <c r="A76" s="82">
        <f t="shared" si="6"/>
        <v>27</v>
      </c>
      <c r="B76" s="80">
        <v>44557</v>
      </c>
      <c r="C76" s="1"/>
      <c r="D76" s="1"/>
      <c r="E76" s="1"/>
      <c r="F76" s="1"/>
      <c r="G76" s="14"/>
      <c r="I76" s="82">
        <f t="shared" si="7"/>
        <v>27</v>
      </c>
      <c r="J76" s="80">
        <v>44557</v>
      </c>
      <c r="K76" s="1"/>
      <c r="L76" s="1"/>
      <c r="M76" s="1"/>
      <c r="N76" s="1"/>
      <c r="O76" s="14"/>
    </row>
    <row r="77" spans="1:15">
      <c r="A77" s="82">
        <f t="shared" si="6"/>
        <v>28</v>
      </c>
      <c r="B77" s="80">
        <v>44558</v>
      </c>
      <c r="C77" s="1"/>
      <c r="D77" s="1"/>
      <c r="E77" s="1"/>
      <c r="F77" s="1"/>
      <c r="G77" s="14"/>
      <c r="I77" s="82">
        <f t="shared" si="7"/>
        <v>28</v>
      </c>
      <c r="J77" s="80">
        <v>44558</v>
      </c>
      <c r="K77" s="1"/>
      <c r="L77" s="1"/>
      <c r="M77" s="1"/>
      <c r="N77" s="1"/>
      <c r="O77" s="14"/>
    </row>
    <row r="78" spans="1:15">
      <c r="A78" s="82">
        <f t="shared" si="6"/>
        <v>29</v>
      </c>
      <c r="B78" s="80">
        <v>44559</v>
      </c>
      <c r="C78" s="1"/>
      <c r="D78" s="1"/>
      <c r="E78" s="1"/>
      <c r="F78" s="1"/>
      <c r="G78" s="14"/>
      <c r="I78" s="82">
        <f t="shared" si="7"/>
        <v>29</v>
      </c>
      <c r="J78" s="80">
        <v>44559</v>
      </c>
      <c r="K78" s="1"/>
      <c r="L78" s="1"/>
      <c r="M78" s="1"/>
      <c r="N78" s="1"/>
      <c r="O78" s="14"/>
    </row>
    <row r="79" spans="1:15">
      <c r="A79" s="82">
        <f t="shared" si="6"/>
        <v>30</v>
      </c>
      <c r="B79" s="80">
        <v>44560</v>
      </c>
      <c r="C79" s="1"/>
      <c r="D79" s="1"/>
      <c r="E79" s="1"/>
      <c r="F79" s="1"/>
      <c r="G79" s="14"/>
      <c r="I79" s="82">
        <f t="shared" si="7"/>
        <v>30</v>
      </c>
      <c r="J79" s="80">
        <v>44560</v>
      </c>
      <c r="K79" s="1"/>
      <c r="L79" s="1"/>
      <c r="M79" s="1"/>
      <c r="N79" s="1"/>
      <c r="O79" s="14"/>
    </row>
    <row r="80" spans="1:15" ht="15.75" thickBot="1">
      <c r="A80" s="83">
        <v>31</v>
      </c>
      <c r="B80" s="80">
        <v>44561</v>
      </c>
      <c r="C80" s="15"/>
      <c r="D80" s="15"/>
      <c r="E80" s="15"/>
      <c r="F80" s="15"/>
      <c r="G80" s="16"/>
      <c r="I80" s="83">
        <v>31</v>
      </c>
      <c r="J80" s="80">
        <v>44561</v>
      </c>
      <c r="K80" s="15"/>
      <c r="L80" s="15"/>
      <c r="M80" s="15"/>
      <c r="N80" s="15"/>
      <c r="O80" s="16"/>
    </row>
    <row r="81" spans="1:15">
      <c r="A81" s="84" t="s">
        <v>4</v>
      </c>
      <c r="B81" s="17"/>
      <c r="C81" s="17">
        <f>SUM(C50:C80)</f>
        <v>0</v>
      </c>
      <c r="D81" s="17">
        <f t="shared" ref="D81:G81" si="8">SUM(D50:D80)</f>
        <v>0</v>
      </c>
      <c r="E81" s="17">
        <f t="shared" si="8"/>
        <v>0</v>
      </c>
      <c r="F81" s="17">
        <f t="shared" si="8"/>
        <v>0</v>
      </c>
      <c r="G81" s="17">
        <f t="shared" si="8"/>
        <v>0</v>
      </c>
      <c r="I81" s="84" t="s">
        <v>4</v>
      </c>
      <c r="J81" s="17"/>
      <c r="K81" s="17">
        <f>SUM(K50:K80)</f>
        <v>0</v>
      </c>
      <c r="L81" s="17">
        <f t="shared" ref="L81:O81" si="9">SUM(L50:L80)</f>
        <v>0</v>
      </c>
      <c r="M81" s="17">
        <f t="shared" si="9"/>
        <v>0</v>
      </c>
      <c r="N81" s="17">
        <f t="shared" si="9"/>
        <v>0</v>
      </c>
      <c r="O81" s="17">
        <f t="shared" si="9"/>
        <v>0</v>
      </c>
    </row>
    <row r="82" spans="1:15" ht="15.75" thickBot="1">
      <c r="A82" s="10" t="s">
        <v>6</v>
      </c>
      <c r="B82" s="85"/>
      <c r="C82" s="20">
        <f>+C81/25</f>
        <v>0</v>
      </c>
      <c r="D82" s="20">
        <f t="shared" ref="D82:G82" si="10">+D81/25</f>
        <v>0</v>
      </c>
      <c r="E82" s="20">
        <f t="shared" si="10"/>
        <v>0</v>
      </c>
      <c r="F82" s="20">
        <f t="shared" si="10"/>
        <v>0</v>
      </c>
      <c r="G82" s="20">
        <f t="shared" si="10"/>
        <v>0</v>
      </c>
      <c r="I82" s="10" t="s">
        <v>6</v>
      </c>
      <c r="J82" s="85"/>
      <c r="K82" s="20">
        <f>+K81/25</f>
        <v>0</v>
      </c>
      <c r="L82" s="20">
        <f t="shared" ref="L82:O82" si="11">+L81/25</f>
        <v>0</v>
      </c>
      <c r="M82" s="20">
        <f t="shared" si="11"/>
        <v>0</v>
      </c>
      <c r="N82" s="20">
        <f t="shared" si="11"/>
        <v>0</v>
      </c>
      <c r="O82" s="20">
        <f t="shared" si="11"/>
        <v>0</v>
      </c>
    </row>
  </sheetData>
  <mergeCells count="16">
    <mergeCell ref="A46:G46"/>
    <mergeCell ref="I46:O46"/>
    <mergeCell ref="A47:G47"/>
    <mergeCell ref="I47:O47"/>
    <mergeCell ref="A6:G6"/>
    <mergeCell ref="I6:O6"/>
    <mergeCell ref="A44:G44"/>
    <mergeCell ref="I44:O44"/>
    <mergeCell ref="A45:G45"/>
    <mergeCell ref="I45:O45"/>
    <mergeCell ref="A3:G3"/>
    <mergeCell ref="I3:O3"/>
    <mergeCell ref="A4:G4"/>
    <mergeCell ref="I4:O4"/>
    <mergeCell ref="A5:G5"/>
    <mergeCell ref="I5:O5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5:AZ291"/>
  <sheetViews>
    <sheetView topLeftCell="A250" workbookViewId="0">
      <selection activeCell="A238" sqref="A238"/>
    </sheetView>
  </sheetViews>
  <sheetFormatPr defaultRowHeight="15"/>
  <cols>
    <col min="3" max="3" width="18.5703125" customWidth="1"/>
    <col min="13" max="13" width="11.42578125" customWidth="1"/>
    <col min="14" max="14" width="11.85546875" customWidth="1"/>
    <col min="15" max="15" width="11.5703125" customWidth="1"/>
    <col min="16" max="16" width="11" customWidth="1"/>
    <col min="17" max="17" width="11.140625" customWidth="1"/>
    <col min="21" max="21" width="10.85546875" customWidth="1"/>
    <col min="22" max="22" width="11.42578125" customWidth="1"/>
    <col min="23" max="23" width="10.85546875" customWidth="1"/>
    <col min="24" max="24" width="10.7109375" customWidth="1"/>
    <col min="25" max="25" width="10.85546875" customWidth="1"/>
    <col min="29" max="29" width="11" customWidth="1"/>
    <col min="30" max="30" width="10.140625" customWidth="1"/>
    <col min="31" max="31" width="10.7109375" customWidth="1"/>
    <col min="32" max="32" width="10.42578125" customWidth="1"/>
    <col min="33" max="33" width="12.140625" customWidth="1"/>
    <col min="38" max="38" width="11.42578125" customWidth="1"/>
    <col min="39" max="39" width="11.140625" customWidth="1"/>
    <col min="40" max="40" width="11.5703125" customWidth="1"/>
    <col min="41" max="41" width="10.85546875" customWidth="1"/>
    <col min="42" max="42" width="10.28515625" customWidth="1"/>
    <col min="48" max="48" width="13" customWidth="1"/>
    <col min="49" max="49" width="11.28515625" customWidth="1"/>
    <col min="50" max="50" width="10.42578125" customWidth="1"/>
    <col min="51" max="51" width="10.85546875" customWidth="1"/>
    <col min="52" max="52" width="11" customWidth="1"/>
  </cols>
  <sheetData>
    <row r="5" spans="1:52" ht="28.5">
      <c r="A5" s="90" t="s">
        <v>49</v>
      </c>
      <c r="B5" s="90"/>
      <c r="C5" s="90"/>
      <c r="K5" s="90" t="s">
        <v>49</v>
      </c>
      <c r="L5" s="90"/>
      <c r="S5" s="90" t="s">
        <v>49</v>
      </c>
      <c r="T5" s="90"/>
      <c r="AA5" s="90" t="s">
        <v>49</v>
      </c>
      <c r="AB5" s="90"/>
      <c r="AJ5" s="90" t="s">
        <v>49</v>
      </c>
      <c r="AK5" s="90"/>
      <c r="AT5" s="90" t="s">
        <v>49</v>
      </c>
      <c r="AU5" s="90"/>
    </row>
    <row r="6" spans="1:52" ht="18.75">
      <c r="A6" s="91" t="s">
        <v>50</v>
      </c>
      <c r="K6" s="91" t="s">
        <v>50</v>
      </c>
      <c r="S6" s="91" t="s">
        <v>50</v>
      </c>
      <c r="AA6" s="91" t="s">
        <v>50</v>
      </c>
      <c r="AJ6" s="91" t="s">
        <v>50</v>
      </c>
      <c r="AT6" s="91" t="s">
        <v>50</v>
      </c>
    </row>
    <row r="7" spans="1:52" ht="15.75" thickBot="1">
      <c r="A7" s="92" t="s">
        <v>48</v>
      </c>
      <c r="K7" s="92" t="s">
        <v>58</v>
      </c>
      <c r="S7" s="92" t="s">
        <v>13</v>
      </c>
      <c r="AA7" s="92" t="s">
        <v>51</v>
      </c>
      <c r="AJ7" s="92" t="s">
        <v>14</v>
      </c>
      <c r="AT7" s="92" t="s">
        <v>15</v>
      </c>
    </row>
    <row r="8" spans="1:52" ht="15.75" thickBot="1">
      <c r="A8" s="28" t="s">
        <v>43</v>
      </c>
      <c r="B8" s="38" t="s">
        <v>47</v>
      </c>
      <c r="C8" s="38" t="s">
        <v>44</v>
      </c>
      <c r="D8" s="38" t="s">
        <v>4</v>
      </c>
      <c r="E8" s="38" t="s">
        <v>28</v>
      </c>
      <c r="F8" s="38" t="s">
        <v>45</v>
      </c>
      <c r="G8" s="38" t="s">
        <v>38</v>
      </c>
      <c r="H8" s="39" t="s">
        <v>46</v>
      </c>
      <c r="I8" s="12"/>
      <c r="K8" s="28" t="s">
        <v>43</v>
      </c>
      <c r="L8" s="38" t="s">
        <v>47</v>
      </c>
      <c r="M8" s="38" t="s">
        <v>4</v>
      </c>
      <c r="N8" s="38" t="s">
        <v>28</v>
      </c>
      <c r="O8" s="38" t="s">
        <v>45</v>
      </c>
      <c r="P8" s="38" t="s">
        <v>38</v>
      </c>
      <c r="Q8" s="39" t="s">
        <v>46</v>
      </c>
      <c r="S8" s="28" t="s">
        <v>43</v>
      </c>
      <c r="T8" s="38" t="s">
        <v>47</v>
      </c>
      <c r="U8" s="38" t="s">
        <v>4</v>
      </c>
      <c r="V8" s="38" t="s">
        <v>28</v>
      </c>
      <c r="W8" s="38" t="s">
        <v>45</v>
      </c>
      <c r="X8" s="38" t="s">
        <v>38</v>
      </c>
      <c r="Y8" s="39" t="s">
        <v>46</v>
      </c>
      <c r="AA8" s="28" t="s">
        <v>43</v>
      </c>
      <c r="AB8" s="38" t="s">
        <v>47</v>
      </c>
      <c r="AC8" s="38" t="s">
        <v>4</v>
      </c>
      <c r="AD8" s="38" t="s">
        <v>28</v>
      </c>
      <c r="AE8" s="38" t="s">
        <v>45</v>
      </c>
      <c r="AF8" s="38" t="s">
        <v>38</v>
      </c>
      <c r="AG8" s="39" t="s">
        <v>46</v>
      </c>
      <c r="AJ8" s="28" t="s">
        <v>43</v>
      </c>
      <c r="AK8" s="38" t="s">
        <v>47</v>
      </c>
      <c r="AL8" s="38" t="s">
        <v>4</v>
      </c>
      <c r="AM8" s="38" t="s">
        <v>28</v>
      </c>
      <c r="AN8" s="38" t="s">
        <v>45</v>
      </c>
      <c r="AO8" s="38" t="s">
        <v>38</v>
      </c>
      <c r="AP8" s="39" t="s">
        <v>46</v>
      </c>
      <c r="AT8" s="28" t="s">
        <v>43</v>
      </c>
      <c r="AU8" s="38" t="s">
        <v>47</v>
      </c>
      <c r="AV8" s="38" t="s">
        <v>4</v>
      </c>
      <c r="AW8" s="38" t="s">
        <v>28</v>
      </c>
      <c r="AX8" s="38" t="s">
        <v>45</v>
      </c>
      <c r="AY8" s="38" t="s">
        <v>38</v>
      </c>
      <c r="AZ8" s="39" t="s">
        <v>46</v>
      </c>
    </row>
    <row r="9" spans="1:52">
      <c r="A9" s="81">
        <v>1</v>
      </c>
      <c r="B9" s="97">
        <v>44044</v>
      </c>
      <c r="C9" s="89" t="s">
        <v>13</v>
      </c>
      <c r="D9" s="24">
        <v>800</v>
      </c>
      <c r="E9" s="98">
        <f>D9/1.5</f>
        <v>533.33333333333337</v>
      </c>
      <c r="F9" s="98">
        <f>D9/3</f>
        <v>266.66666666666669</v>
      </c>
      <c r="G9" s="98">
        <f>D9/1.4</f>
        <v>571.42857142857144</v>
      </c>
      <c r="H9" s="99">
        <f>D9/3.5</f>
        <v>228.57142857142858</v>
      </c>
      <c r="I9" s="12"/>
      <c r="K9" s="81">
        <v>1</v>
      </c>
      <c r="L9" s="97">
        <v>44044</v>
      </c>
      <c r="M9" s="24">
        <f>D14</f>
        <v>2315</v>
      </c>
      <c r="N9" s="98">
        <f t="shared" ref="N9:Q9" si="0">E14</f>
        <v>1543.3333333333335</v>
      </c>
      <c r="O9" s="98">
        <f t="shared" si="0"/>
        <v>771.66666666666674</v>
      </c>
      <c r="P9" s="98">
        <f t="shared" si="0"/>
        <v>1653.5714285714287</v>
      </c>
      <c r="Q9" s="98">
        <f t="shared" si="0"/>
        <v>661.42857142857156</v>
      </c>
      <c r="S9" s="81">
        <v>1</v>
      </c>
      <c r="T9" s="97">
        <v>44044</v>
      </c>
      <c r="U9" s="24">
        <f>D9</f>
        <v>800</v>
      </c>
      <c r="V9" s="98">
        <f t="shared" ref="V9:Y9" si="1">E9</f>
        <v>533.33333333333337</v>
      </c>
      <c r="W9" s="98">
        <f t="shared" si="1"/>
        <v>266.66666666666669</v>
      </c>
      <c r="X9" s="98">
        <f t="shared" si="1"/>
        <v>571.42857142857144</v>
      </c>
      <c r="Y9" s="98">
        <f t="shared" si="1"/>
        <v>228.57142857142858</v>
      </c>
      <c r="AA9" s="81">
        <v>1</v>
      </c>
      <c r="AB9" s="97">
        <v>44044</v>
      </c>
      <c r="AC9" s="24">
        <f>D10</f>
        <v>900</v>
      </c>
      <c r="AD9" s="24">
        <f t="shared" ref="AD9:AG9" si="2">E10</f>
        <v>600</v>
      </c>
      <c r="AE9" s="24">
        <f t="shared" si="2"/>
        <v>300</v>
      </c>
      <c r="AF9" s="98">
        <f t="shared" si="2"/>
        <v>642.85714285714289</v>
      </c>
      <c r="AG9" s="98">
        <f t="shared" si="2"/>
        <v>257.14285714285717</v>
      </c>
      <c r="AJ9" s="81">
        <v>1</v>
      </c>
      <c r="AK9" s="97">
        <v>44044</v>
      </c>
      <c r="AL9" s="24">
        <f>D11</f>
        <v>365</v>
      </c>
      <c r="AM9" s="98">
        <f t="shared" ref="AM9:AP9" si="3">E11</f>
        <v>243.33333333333334</v>
      </c>
      <c r="AN9" s="98">
        <f t="shared" si="3"/>
        <v>121.66666666666667</v>
      </c>
      <c r="AO9" s="98">
        <f t="shared" si="3"/>
        <v>260.71428571428572</v>
      </c>
      <c r="AP9" s="98">
        <f t="shared" si="3"/>
        <v>104.28571428571429</v>
      </c>
      <c r="AT9" s="81">
        <v>1</v>
      </c>
      <c r="AU9" s="97">
        <v>44044</v>
      </c>
      <c r="AV9" s="24">
        <f>D12</f>
        <v>250</v>
      </c>
      <c r="AW9" s="98">
        <f t="shared" ref="AW9:AZ9" si="4">E12</f>
        <v>166.66666666666666</v>
      </c>
      <c r="AX9" s="98">
        <f t="shared" si="4"/>
        <v>83.333333333333329</v>
      </c>
      <c r="AY9" s="98">
        <f t="shared" si="4"/>
        <v>178.57142857142858</v>
      </c>
      <c r="AZ9" s="98">
        <f t="shared" si="4"/>
        <v>71.428571428571431</v>
      </c>
    </row>
    <row r="10" spans="1:52">
      <c r="A10" s="82">
        <v>2</v>
      </c>
      <c r="B10" s="97">
        <v>44044</v>
      </c>
      <c r="C10" s="88" t="s">
        <v>51</v>
      </c>
      <c r="D10" s="1">
        <v>900</v>
      </c>
      <c r="E10" s="98">
        <f t="shared" ref="E10:E12" si="5">D10/1.5</f>
        <v>600</v>
      </c>
      <c r="F10" s="98">
        <f t="shared" ref="F10:F12" si="6">D10/3</f>
        <v>300</v>
      </c>
      <c r="G10" s="98">
        <f t="shared" ref="G10:G12" si="7">D10/1.4</f>
        <v>642.85714285714289</v>
      </c>
      <c r="H10" s="99">
        <f t="shared" ref="H10:H12" si="8">D10/3.5</f>
        <v>257.14285714285717</v>
      </c>
      <c r="I10" s="12"/>
      <c r="K10" s="82">
        <v>2</v>
      </c>
      <c r="L10" s="97">
        <v>44075</v>
      </c>
      <c r="M10" s="1">
        <f>D27</f>
        <v>2462</v>
      </c>
      <c r="N10" s="115">
        <f t="shared" ref="N10:Q10" si="9">E27</f>
        <v>1641.3333333333335</v>
      </c>
      <c r="O10" s="115">
        <f t="shared" si="9"/>
        <v>820.66666666666674</v>
      </c>
      <c r="P10" s="115">
        <f t="shared" si="9"/>
        <v>1758.5714285714289</v>
      </c>
      <c r="Q10" s="115">
        <f t="shared" si="9"/>
        <v>703.42857142857156</v>
      </c>
      <c r="S10" s="82">
        <v>2</v>
      </c>
      <c r="T10" s="97">
        <v>44075</v>
      </c>
      <c r="U10" s="1">
        <f>D22</f>
        <v>836</v>
      </c>
      <c r="V10" s="115">
        <f t="shared" ref="V10:Y10" si="10">E22</f>
        <v>557.33333333333337</v>
      </c>
      <c r="W10" s="115">
        <f t="shared" si="10"/>
        <v>278.66666666666669</v>
      </c>
      <c r="X10" s="115">
        <f t="shared" si="10"/>
        <v>597.14285714285722</v>
      </c>
      <c r="Y10" s="115">
        <f t="shared" si="10"/>
        <v>238.85714285714286</v>
      </c>
      <c r="AA10" s="82">
        <v>2</v>
      </c>
      <c r="AB10" s="97">
        <v>44075</v>
      </c>
      <c r="AC10" s="1">
        <f>D23</f>
        <v>987</v>
      </c>
      <c r="AD10" s="1">
        <f t="shared" ref="AD10:AG10" si="11">E23</f>
        <v>658</v>
      </c>
      <c r="AE10" s="1">
        <f t="shared" si="11"/>
        <v>329</v>
      </c>
      <c r="AF10" s="1">
        <f t="shared" si="11"/>
        <v>705</v>
      </c>
      <c r="AG10" s="1">
        <f t="shared" si="11"/>
        <v>282</v>
      </c>
      <c r="AJ10" s="82">
        <v>2</v>
      </c>
      <c r="AK10" s="97">
        <v>44075</v>
      </c>
      <c r="AL10" s="1">
        <f>D24</f>
        <v>358</v>
      </c>
      <c r="AM10" s="115">
        <f t="shared" ref="AM10:AP10" si="12">E24</f>
        <v>238.66666666666666</v>
      </c>
      <c r="AN10" s="115">
        <f t="shared" si="12"/>
        <v>119.33333333333333</v>
      </c>
      <c r="AO10" s="115">
        <f t="shared" si="12"/>
        <v>255.71428571428572</v>
      </c>
      <c r="AP10" s="115">
        <f t="shared" si="12"/>
        <v>102.28571428571429</v>
      </c>
      <c r="AT10" s="82">
        <v>2</v>
      </c>
      <c r="AU10" s="97">
        <v>44075</v>
      </c>
      <c r="AV10" s="1">
        <f>D25</f>
        <v>281</v>
      </c>
      <c r="AW10" s="115">
        <f t="shared" ref="AW10:AZ10" si="13">E25</f>
        <v>187.33333333333334</v>
      </c>
      <c r="AX10" s="115">
        <f t="shared" si="13"/>
        <v>93.666666666666671</v>
      </c>
      <c r="AY10" s="115">
        <f t="shared" si="13"/>
        <v>200.71428571428572</v>
      </c>
      <c r="AZ10" s="115">
        <f t="shared" si="13"/>
        <v>80.285714285714292</v>
      </c>
    </row>
    <row r="11" spans="1:52">
      <c r="A11" s="82">
        <v>3</v>
      </c>
      <c r="B11" s="97">
        <v>44044</v>
      </c>
      <c r="C11" s="88" t="s">
        <v>14</v>
      </c>
      <c r="D11" s="1">
        <v>365</v>
      </c>
      <c r="E11" s="98">
        <f t="shared" si="5"/>
        <v>243.33333333333334</v>
      </c>
      <c r="F11" s="98">
        <f t="shared" si="6"/>
        <v>121.66666666666667</v>
      </c>
      <c r="G11" s="98">
        <f t="shared" si="7"/>
        <v>260.71428571428572</v>
      </c>
      <c r="H11" s="99">
        <f t="shared" si="8"/>
        <v>104.28571428571429</v>
      </c>
      <c r="I11" s="12"/>
      <c r="K11" s="82">
        <v>3</v>
      </c>
      <c r="L11" s="97">
        <v>44105</v>
      </c>
      <c r="M11" s="1">
        <f>D40</f>
        <v>2689</v>
      </c>
      <c r="N11" s="115">
        <f t="shared" ref="N11:Q11" si="14">E40</f>
        <v>1792.6666666666665</v>
      </c>
      <c r="O11" s="115">
        <f t="shared" si="14"/>
        <v>896.33333333333326</v>
      </c>
      <c r="P11" s="115">
        <f t="shared" si="14"/>
        <v>1920.7142857142858</v>
      </c>
      <c r="Q11" s="115">
        <f t="shared" si="14"/>
        <v>768.28571428571433</v>
      </c>
      <c r="S11" s="82">
        <v>3</v>
      </c>
      <c r="T11" s="97">
        <v>44105</v>
      </c>
      <c r="U11" s="1">
        <f>D35</f>
        <v>967</v>
      </c>
      <c r="V11" s="115">
        <f t="shared" ref="V11:Y11" si="15">E35</f>
        <v>644.66666666666663</v>
      </c>
      <c r="W11" s="115">
        <f t="shared" si="15"/>
        <v>322.33333333333331</v>
      </c>
      <c r="X11" s="115">
        <f t="shared" si="15"/>
        <v>690.71428571428578</v>
      </c>
      <c r="Y11" s="115">
        <f t="shared" si="15"/>
        <v>276.28571428571428</v>
      </c>
      <c r="AA11" s="82">
        <v>3</v>
      </c>
      <c r="AB11" s="97">
        <v>44105</v>
      </c>
      <c r="AC11" s="1">
        <f>D36</f>
        <v>1026</v>
      </c>
      <c r="AD11" s="1">
        <f t="shared" ref="AD11:AG11" si="16">E36</f>
        <v>684</v>
      </c>
      <c r="AE11" s="1">
        <f t="shared" si="16"/>
        <v>342</v>
      </c>
      <c r="AF11" s="115">
        <f t="shared" si="16"/>
        <v>732.85714285714289</v>
      </c>
      <c r="AG11" s="115">
        <f t="shared" si="16"/>
        <v>293.14285714285717</v>
      </c>
      <c r="AJ11" s="82">
        <v>3</v>
      </c>
      <c r="AK11" s="97">
        <v>44105</v>
      </c>
      <c r="AL11" s="1">
        <f>D37</f>
        <v>372</v>
      </c>
      <c r="AM11" s="115">
        <f t="shared" ref="AM11:AP11" si="17">E37</f>
        <v>248</v>
      </c>
      <c r="AN11" s="115">
        <f t="shared" si="17"/>
        <v>124</v>
      </c>
      <c r="AO11" s="115">
        <f t="shared" si="17"/>
        <v>265.71428571428572</v>
      </c>
      <c r="AP11" s="115">
        <f t="shared" si="17"/>
        <v>106.28571428571429</v>
      </c>
      <c r="AT11" s="82">
        <v>3</v>
      </c>
      <c r="AU11" s="97">
        <v>44105</v>
      </c>
      <c r="AV11" s="1">
        <f>D38</f>
        <v>324</v>
      </c>
      <c r="AW11" s="115">
        <f t="shared" ref="AW11:AZ11" si="18">E38</f>
        <v>216</v>
      </c>
      <c r="AX11" s="115">
        <f t="shared" si="18"/>
        <v>108</v>
      </c>
      <c r="AY11" s="115">
        <f t="shared" si="18"/>
        <v>231.42857142857144</v>
      </c>
      <c r="AZ11" s="115">
        <f t="shared" si="18"/>
        <v>92.571428571428569</v>
      </c>
    </row>
    <row r="12" spans="1:52">
      <c r="A12" s="82">
        <v>4</v>
      </c>
      <c r="B12" s="97">
        <v>44044</v>
      </c>
      <c r="C12" s="88" t="s">
        <v>15</v>
      </c>
      <c r="D12" s="1">
        <f>10*25</f>
        <v>250</v>
      </c>
      <c r="E12" s="98">
        <f t="shared" si="5"/>
        <v>166.66666666666666</v>
      </c>
      <c r="F12" s="98">
        <f t="shared" si="6"/>
        <v>83.333333333333329</v>
      </c>
      <c r="G12" s="98">
        <f t="shared" si="7"/>
        <v>178.57142857142858</v>
      </c>
      <c r="H12" s="99">
        <f t="shared" si="8"/>
        <v>71.428571428571431</v>
      </c>
      <c r="I12" s="12"/>
      <c r="K12" s="82">
        <v>4</v>
      </c>
      <c r="L12" s="97">
        <v>44136</v>
      </c>
      <c r="M12" s="1">
        <f>D54</f>
        <v>2988</v>
      </c>
      <c r="N12" s="115">
        <f t="shared" ref="N12:Q12" si="19">E54</f>
        <v>1992</v>
      </c>
      <c r="O12" s="115">
        <f t="shared" si="19"/>
        <v>996</v>
      </c>
      <c r="P12" s="115">
        <f t="shared" si="19"/>
        <v>2134.2857142857147</v>
      </c>
      <c r="Q12" s="115">
        <f t="shared" si="19"/>
        <v>853.71428571428555</v>
      </c>
      <c r="S12" s="82">
        <v>4</v>
      </c>
      <c r="T12" s="97">
        <v>44136</v>
      </c>
      <c r="U12" s="1">
        <f>D49</f>
        <v>996</v>
      </c>
      <c r="V12" s="115">
        <f t="shared" ref="V12:Y12" si="20">E49</f>
        <v>664</v>
      </c>
      <c r="W12" s="115">
        <f t="shared" si="20"/>
        <v>332</v>
      </c>
      <c r="X12" s="115">
        <f t="shared" si="20"/>
        <v>711.42857142857144</v>
      </c>
      <c r="Y12" s="115">
        <f t="shared" si="20"/>
        <v>284.57142857142856</v>
      </c>
      <c r="AA12" s="82">
        <v>4</v>
      </c>
      <c r="AB12" s="97">
        <v>44136</v>
      </c>
      <c r="AC12" s="1">
        <f>D50</f>
        <v>1123</v>
      </c>
      <c r="AD12" s="115">
        <f t="shared" ref="AD12:AG12" si="21">E50</f>
        <v>748.66666666666663</v>
      </c>
      <c r="AE12" s="115">
        <f t="shared" si="21"/>
        <v>374.33333333333331</v>
      </c>
      <c r="AF12" s="115">
        <f t="shared" si="21"/>
        <v>802.14285714285722</v>
      </c>
      <c r="AG12" s="115">
        <f t="shared" si="21"/>
        <v>320.85714285714283</v>
      </c>
      <c r="AJ12" s="82">
        <v>4</v>
      </c>
      <c r="AK12" s="97">
        <v>44136</v>
      </c>
      <c r="AL12" s="1">
        <f>D51</f>
        <v>484</v>
      </c>
      <c r="AM12" s="115">
        <f t="shared" ref="AM12:AP12" si="22">E51</f>
        <v>322.66666666666669</v>
      </c>
      <c r="AN12" s="115">
        <f t="shared" si="22"/>
        <v>161.33333333333334</v>
      </c>
      <c r="AO12" s="115">
        <f t="shared" si="22"/>
        <v>345.71428571428572</v>
      </c>
      <c r="AP12" s="115">
        <f t="shared" si="22"/>
        <v>138.28571428571428</v>
      </c>
      <c r="AT12" s="82">
        <v>4</v>
      </c>
      <c r="AU12" s="97">
        <v>44136</v>
      </c>
      <c r="AV12" s="1">
        <f>D52</f>
        <v>385</v>
      </c>
      <c r="AW12" s="115">
        <f t="shared" ref="AW12:AZ12" si="23">E52</f>
        <v>256.66666666666669</v>
      </c>
      <c r="AX12" s="115">
        <f t="shared" si="23"/>
        <v>128.33333333333334</v>
      </c>
      <c r="AY12" s="115">
        <f t="shared" si="23"/>
        <v>275</v>
      </c>
      <c r="AZ12" s="115">
        <f t="shared" si="23"/>
        <v>110</v>
      </c>
    </row>
    <row r="13" spans="1:52" ht="15.75" thickBot="1">
      <c r="A13" s="82">
        <v>5</v>
      </c>
      <c r="B13" s="97">
        <v>44044</v>
      </c>
      <c r="C13" s="88"/>
      <c r="D13" s="1"/>
      <c r="E13" s="1"/>
      <c r="F13" s="1"/>
      <c r="G13" s="1"/>
      <c r="H13" s="14"/>
      <c r="I13" s="12"/>
      <c r="K13" s="83">
        <v>5</v>
      </c>
      <c r="L13" s="122">
        <v>44166</v>
      </c>
      <c r="M13" s="15">
        <f>D68</f>
        <v>3667</v>
      </c>
      <c r="N13" s="123">
        <f t="shared" ref="N13:Q13" si="24">E68</f>
        <v>2444.6666666666665</v>
      </c>
      <c r="O13" s="123">
        <f t="shared" si="24"/>
        <v>1222.3333333333333</v>
      </c>
      <c r="P13" s="123">
        <f t="shared" si="24"/>
        <v>2619.2857142857142</v>
      </c>
      <c r="Q13" s="123">
        <f t="shared" si="24"/>
        <v>1047.7142857142858</v>
      </c>
      <c r="S13" s="82">
        <v>5</v>
      </c>
      <c r="T13" s="97">
        <v>44166</v>
      </c>
      <c r="U13" s="1">
        <f>D63</f>
        <v>1272</v>
      </c>
      <c r="V13" s="115">
        <f t="shared" ref="V13:Y13" si="25">E63</f>
        <v>848</v>
      </c>
      <c r="W13" s="115">
        <f t="shared" si="25"/>
        <v>424</v>
      </c>
      <c r="X13" s="115">
        <f t="shared" si="25"/>
        <v>908.57142857142867</v>
      </c>
      <c r="Y13" s="115">
        <f t="shared" si="25"/>
        <v>363.42857142857144</v>
      </c>
      <c r="AA13" s="82">
        <v>5</v>
      </c>
      <c r="AB13" s="97">
        <v>44166</v>
      </c>
      <c r="AC13" s="1">
        <f>D64</f>
        <v>1339</v>
      </c>
      <c r="AD13" s="115">
        <f t="shared" ref="AD13:AG13" si="26">E64</f>
        <v>892.66666666666663</v>
      </c>
      <c r="AE13" s="115">
        <f t="shared" si="26"/>
        <v>446.33333333333331</v>
      </c>
      <c r="AF13" s="115">
        <f t="shared" si="26"/>
        <v>956.42857142857144</v>
      </c>
      <c r="AG13" s="115">
        <f t="shared" si="26"/>
        <v>382.57142857142856</v>
      </c>
      <c r="AJ13" s="82">
        <v>5</v>
      </c>
      <c r="AK13" s="97">
        <v>44166</v>
      </c>
      <c r="AL13" s="1">
        <f>D65</f>
        <v>567</v>
      </c>
      <c r="AM13" s="115">
        <f t="shared" ref="AM13:AP13" si="27">E65</f>
        <v>378</v>
      </c>
      <c r="AN13" s="115">
        <f t="shared" si="27"/>
        <v>189</v>
      </c>
      <c r="AO13" s="115">
        <f t="shared" si="27"/>
        <v>405</v>
      </c>
      <c r="AP13" s="115">
        <f t="shared" si="27"/>
        <v>162</v>
      </c>
      <c r="AT13" s="82">
        <v>5</v>
      </c>
      <c r="AU13" s="97">
        <v>44166</v>
      </c>
      <c r="AV13" s="1">
        <f>D66</f>
        <v>489</v>
      </c>
      <c r="AW13" s="115">
        <f t="shared" ref="AW13:AZ13" si="28">E66</f>
        <v>326</v>
      </c>
      <c r="AX13" s="115">
        <f t="shared" si="28"/>
        <v>163</v>
      </c>
      <c r="AY13" s="115">
        <f t="shared" si="28"/>
        <v>349.28571428571433</v>
      </c>
      <c r="AZ13" s="115">
        <f t="shared" si="28"/>
        <v>139.71428571428572</v>
      </c>
    </row>
    <row r="14" spans="1:52">
      <c r="A14" s="93" t="s">
        <v>4</v>
      </c>
      <c r="B14" s="94"/>
      <c r="C14" s="94"/>
      <c r="D14" s="17">
        <f>SUM(D9:D13)</f>
        <v>2315</v>
      </c>
      <c r="E14" s="100">
        <f t="shared" ref="E14:H14" si="29">SUM(E9:E13)</f>
        <v>1543.3333333333335</v>
      </c>
      <c r="F14" s="100">
        <f t="shared" si="29"/>
        <v>771.66666666666674</v>
      </c>
      <c r="G14" s="100">
        <f t="shared" si="29"/>
        <v>1653.5714285714287</v>
      </c>
      <c r="H14" s="100">
        <f t="shared" si="29"/>
        <v>661.42857142857156</v>
      </c>
      <c r="I14" s="12"/>
      <c r="K14" s="93" t="s">
        <v>4</v>
      </c>
      <c r="L14" s="94"/>
      <c r="M14" s="117">
        <f>SUM(M9:M13)</f>
        <v>14121</v>
      </c>
      <c r="N14" s="117">
        <f t="shared" ref="N14:Q14" si="30">SUM(N9:N13)</f>
        <v>9414</v>
      </c>
      <c r="O14" s="117">
        <f t="shared" si="30"/>
        <v>4707</v>
      </c>
      <c r="P14" s="100">
        <f t="shared" si="30"/>
        <v>10086.428571428572</v>
      </c>
      <c r="Q14" s="100">
        <f t="shared" si="30"/>
        <v>4034.5714285714289</v>
      </c>
      <c r="S14" s="93" t="s">
        <v>4</v>
      </c>
      <c r="T14" s="94"/>
      <c r="U14" s="117">
        <f>SUM(U9:U13)</f>
        <v>4871</v>
      </c>
      <c r="V14" s="100">
        <f t="shared" ref="V14" si="31">SUM(V9:V13)</f>
        <v>3247.3333333333335</v>
      </c>
      <c r="W14" s="100">
        <f t="shared" ref="W14" si="32">SUM(W9:W13)</f>
        <v>1623.6666666666667</v>
      </c>
      <c r="X14" s="100">
        <f t="shared" ref="X14" si="33">SUM(X9:X13)</f>
        <v>3479.2857142857147</v>
      </c>
      <c r="Y14" s="100">
        <f t="shared" ref="Y14" si="34">SUM(Y9:Y13)</f>
        <v>1391.7142857142858</v>
      </c>
      <c r="AA14" s="93" t="s">
        <v>4</v>
      </c>
      <c r="AB14" s="94"/>
      <c r="AC14" s="117">
        <f>SUM(AC9:AC13)</f>
        <v>5375</v>
      </c>
      <c r="AD14" s="100">
        <f t="shared" ref="AD14" si="35">SUM(AD9:AD13)</f>
        <v>3583.333333333333</v>
      </c>
      <c r="AE14" s="100">
        <f t="shared" ref="AE14" si="36">SUM(AE9:AE13)</f>
        <v>1791.6666666666665</v>
      </c>
      <c r="AF14" s="100">
        <f t="shared" ref="AF14" si="37">SUM(AF9:AF13)</f>
        <v>3839.2857142857147</v>
      </c>
      <c r="AG14" s="100">
        <f t="shared" ref="AG14" si="38">SUM(AG9:AG13)</f>
        <v>1535.7142857142858</v>
      </c>
      <c r="AJ14" s="93" t="s">
        <v>4</v>
      </c>
      <c r="AK14" s="94"/>
      <c r="AL14" s="117">
        <f>SUM(AL9:AL13)</f>
        <v>2146</v>
      </c>
      <c r="AM14" s="100">
        <f t="shared" ref="AM14" si="39">SUM(AM9:AM13)</f>
        <v>1430.6666666666667</v>
      </c>
      <c r="AN14" s="100">
        <f t="shared" ref="AN14" si="40">SUM(AN9:AN13)</f>
        <v>715.33333333333337</v>
      </c>
      <c r="AO14" s="100">
        <f t="shared" ref="AO14" si="41">SUM(AO9:AO13)</f>
        <v>1532.8571428571429</v>
      </c>
      <c r="AP14" s="100">
        <f t="shared" ref="AP14" si="42">SUM(AP9:AP13)</f>
        <v>613.14285714285711</v>
      </c>
      <c r="AT14" s="93" t="s">
        <v>4</v>
      </c>
      <c r="AU14" s="94"/>
      <c r="AV14" s="117">
        <f>SUM(AV9:AV13)</f>
        <v>1729</v>
      </c>
      <c r="AW14" s="100">
        <f t="shared" ref="AW14" si="43">SUM(AW9:AW13)</f>
        <v>1152.6666666666667</v>
      </c>
      <c r="AX14" s="100">
        <f t="shared" ref="AX14" si="44">SUM(AX9:AX13)</f>
        <v>576.33333333333337</v>
      </c>
      <c r="AY14" s="100">
        <f t="shared" ref="AY14" si="45">SUM(AY9:AY13)</f>
        <v>1235</v>
      </c>
      <c r="AZ14" s="100">
        <f t="shared" ref="AZ14" si="46">SUM(AZ9:AZ13)</f>
        <v>494</v>
      </c>
    </row>
    <row r="15" spans="1:52" ht="15.75" thickBot="1">
      <c r="A15" s="95" t="s">
        <v>6</v>
      </c>
      <c r="B15" s="96"/>
      <c r="C15" s="96"/>
      <c r="D15" s="20">
        <f>+D14/25</f>
        <v>92.6</v>
      </c>
      <c r="E15" s="20">
        <f t="shared" ref="E15:H15" si="47">+E14/25</f>
        <v>61.733333333333341</v>
      </c>
      <c r="F15" s="20">
        <f t="shared" si="47"/>
        <v>30.866666666666671</v>
      </c>
      <c r="G15" s="20">
        <f t="shared" si="47"/>
        <v>66.142857142857153</v>
      </c>
      <c r="H15" s="20">
        <f t="shared" si="47"/>
        <v>26.457142857142863</v>
      </c>
      <c r="I15" s="12"/>
      <c r="K15" s="125" t="s">
        <v>5</v>
      </c>
      <c r="L15" s="124"/>
      <c r="M15" s="19">
        <f>+M14/5</f>
        <v>2824.2</v>
      </c>
      <c r="N15" s="19">
        <f t="shared" ref="N15:Q15" si="48">+N14/5</f>
        <v>1882.8</v>
      </c>
      <c r="O15" s="19">
        <f t="shared" si="48"/>
        <v>941.4</v>
      </c>
      <c r="P15" s="19">
        <f t="shared" si="48"/>
        <v>2017.2857142857144</v>
      </c>
      <c r="Q15" s="19">
        <f t="shared" si="48"/>
        <v>806.91428571428582</v>
      </c>
      <c r="S15" s="125" t="s">
        <v>5</v>
      </c>
      <c r="T15" s="124"/>
      <c r="U15" s="19">
        <f>+U14/5</f>
        <v>974.2</v>
      </c>
      <c r="V15" s="19">
        <f t="shared" ref="V15" si="49">+V14/5</f>
        <v>649.4666666666667</v>
      </c>
      <c r="W15" s="19">
        <f t="shared" ref="W15" si="50">+W14/5</f>
        <v>324.73333333333335</v>
      </c>
      <c r="X15" s="19">
        <f t="shared" ref="X15" si="51">+X14/5</f>
        <v>695.85714285714289</v>
      </c>
      <c r="Y15" s="19">
        <f t="shared" ref="Y15" si="52">+Y14/5</f>
        <v>278.34285714285716</v>
      </c>
      <c r="AA15" s="125" t="s">
        <v>5</v>
      </c>
      <c r="AB15" s="124"/>
      <c r="AC15" s="19">
        <f>+AC14/5</f>
        <v>1075</v>
      </c>
      <c r="AD15" s="19">
        <f t="shared" ref="AD15" si="53">+AD14/5</f>
        <v>716.66666666666663</v>
      </c>
      <c r="AE15" s="19">
        <f t="shared" ref="AE15" si="54">+AE14/5</f>
        <v>358.33333333333331</v>
      </c>
      <c r="AF15" s="19">
        <f t="shared" ref="AF15" si="55">+AF14/5</f>
        <v>767.85714285714289</v>
      </c>
      <c r="AG15" s="19">
        <f t="shared" ref="AG15" si="56">+AG14/5</f>
        <v>307.14285714285717</v>
      </c>
      <c r="AJ15" s="125" t="s">
        <v>5</v>
      </c>
      <c r="AK15" s="124"/>
      <c r="AL15" s="19">
        <f>+AL14/5</f>
        <v>429.2</v>
      </c>
      <c r="AM15" s="19">
        <f t="shared" ref="AM15" si="57">+AM14/5</f>
        <v>286.13333333333333</v>
      </c>
      <c r="AN15" s="19">
        <f t="shared" ref="AN15" si="58">+AN14/5</f>
        <v>143.06666666666666</v>
      </c>
      <c r="AO15" s="19">
        <f t="shared" ref="AO15" si="59">+AO14/5</f>
        <v>306.57142857142856</v>
      </c>
      <c r="AP15" s="19">
        <f t="shared" ref="AP15" si="60">+AP14/5</f>
        <v>122.62857142857142</v>
      </c>
      <c r="AT15" s="125" t="s">
        <v>5</v>
      </c>
      <c r="AU15" s="124"/>
      <c r="AV15" s="19">
        <f>+AV14/5</f>
        <v>345.8</v>
      </c>
      <c r="AW15" s="19">
        <f t="shared" ref="AW15" si="61">+AW14/5</f>
        <v>230.53333333333336</v>
      </c>
      <c r="AX15" s="19">
        <f t="shared" ref="AX15" si="62">+AX14/5</f>
        <v>115.26666666666668</v>
      </c>
      <c r="AY15" s="19">
        <f t="shared" ref="AY15" si="63">+AY14/5</f>
        <v>247</v>
      </c>
      <c r="AZ15" s="19">
        <f t="shared" ref="AZ15" si="64">+AZ14/5</f>
        <v>98.8</v>
      </c>
    </row>
    <row r="16" spans="1:52" ht="15.75" thickBot="1">
      <c r="K16" s="95" t="s">
        <v>6</v>
      </c>
      <c r="L16" s="96"/>
      <c r="M16" s="20">
        <f>M15/25</f>
        <v>112.96799999999999</v>
      </c>
      <c r="N16" s="20">
        <f t="shared" ref="N16:Q16" si="65">N15/25</f>
        <v>75.311999999999998</v>
      </c>
      <c r="O16" s="20">
        <f t="shared" si="65"/>
        <v>37.655999999999999</v>
      </c>
      <c r="P16" s="20">
        <f t="shared" si="65"/>
        <v>80.691428571428574</v>
      </c>
      <c r="Q16" s="20">
        <f t="shared" si="65"/>
        <v>32.27657142857143</v>
      </c>
      <c r="S16" s="95" t="s">
        <v>6</v>
      </c>
      <c r="T16" s="96"/>
      <c r="U16" s="20">
        <f>U15/25</f>
        <v>38.968000000000004</v>
      </c>
      <c r="V16" s="20">
        <f t="shared" ref="V16" si="66">V15/25</f>
        <v>25.978666666666669</v>
      </c>
      <c r="W16" s="20">
        <f t="shared" ref="W16" si="67">W15/25</f>
        <v>12.989333333333335</v>
      </c>
      <c r="X16" s="20">
        <f t="shared" ref="X16" si="68">X15/25</f>
        <v>27.834285714285716</v>
      </c>
      <c r="Y16" s="20">
        <f t="shared" ref="Y16" si="69">Y15/25</f>
        <v>11.133714285714285</v>
      </c>
      <c r="AA16" s="95" t="s">
        <v>6</v>
      </c>
      <c r="AB16" s="96"/>
      <c r="AC16" s="20">
        <f>AC15/25</f>
        <v>43</v>
      </c>
      <c r="AD16" s="20">
        <f t="shared" ref="AD16" si="70">AD15/25</f>
        <v>28.666666666666664</v>
      </c>
      <c r="AE16" s="20">
        <f t="shared" ref="AE16" si="71">AE15/25</f>
        <v>14.333333333333332</v>
      </c>
      <c r="AF16" s="20">
        <f t="shared" ref="AF16" si="72">AF15/25</f>
        <v>30.714285714285715</v>
      </c>
      <c r="AG16" s="20">
        <f t="shared" ref="AG16" si="73">AG15/25</f>
        <v>12.285714285714286</v>
      </c>
      <c r="AJ16" s="95" t="s">
        <v>6</v>
      </c>
      <c r="AK16" s="96"/>
      <c r="AL16" s="20">
        <f>AL15/25</f>
        <v>17.167999999999999</v>
      </c>
      <c r="AM16" s="20">
        <f t="shared" ref="AM16" si="74">AM15/25</f>
        <v>11.445333333333332</v>
      </c>
      <c r="AN16" s="20">
        <f t="shared" ref="AN16" si="75">AN15/25</f>
        <v>5.7226666666666661</v>
      </c>
      <c r="AO16" s="20">
        <f t="shared" ref="AO16" si="76">AO15/25</f>
        <v>12.262857142857142</v>
      </c>
      <c r="AP16" s="20">
        <f t="shared" ref="AP16" si="77">AP15/25</f>
        <v>4.9051428571428568</v>
      </c>
      <c r="AT16" s="95" t="s">
        <v>6</v>
      </c>
      <c r="AU16" s="96"/>
      <c r="AV16" s="20">
        <f>AV15/25</f>
        <v>13.832000000000001</v>
      </c>
      <c r="AW16" s="20">
        <f t="shared" ref="AW16" si="78">AW15/25</f>
        <v>9.2213333333333338</v>
      </c>
      <c r="AX16" s="20">
        <f t="shared" ref="AX16" si="79">AX15/25</f>
        <v>4.6106666666666669</v>
      </c>
      <c r="AY16" s="20">
        <f t="shared" ref="AY16" si="80">AY15/25</f>
        <v>9.8800000000000008</v>
      </c>
      <c r="AZ16" s="20">
        <f t="shared" ref="AZ16" si="81">AZ15/25</f>
        <v>3.952</v>
      </c>
    </row>
    <row r="18" spans="1:9" ht="28.5">
      <c r="A18" s="90" t="s">
        <v>49</v>
      </c>
      <c r="B18" s="90"/>
      <c r="C18" s="90"/>
    </row>
    <row r="19" spans="1:9" ht="18.75">
      <c r="A19" s="91" t="s">
        <v>50</v>
      </c>
    </row>
    <row r="20" spans="1:9" ht="15.75" thickBot="1">
      <c r="A20" s="92" t="s">
        <v>48</v>
      </c>
    </row>
    <row r="21" spans="1:9" ht="15.75" thickBot="1">
      <c r="A21" s="28" t="s">
        <v>43</v>
      </c>
      <c r="B21" s="38" t="s">
        <v>47</v>
      </c>
      <c r="C21" s="38" t="s">
        <v>44</v>
      </c>
      <c r="D21" s="38" t="s">
        <v>4</v>
      </c>
      <c r="E21" s="38" t="s">
        <v>28</v>
      </c>
      <c r="F21" s="38" t="s">
        <v>45</v>
      </c>
      <c r="G21" s="38" t="s">
        <v>38</v>
      </c>
      <c r="H21" s="39" t="s">
        <v>46</v>
      </c>
      <c r="I21" s="12"/>
    </row>
    <row r="22" spans="1:9">
      <c r="A22" s="81">
        <v>1</v>
      </c>
      <c r="B22" s="97">
        <v>44075</v>
      </c>
      <c r="C22" s="89" t="s">
        <v>13</v>
      </c>
      <c r="D22" s="24">
        <v>836</v>
      </c>
      <c r="E22" s="98">
        <f t="shared" ref="E22:E25" si="82">D22/1.5</f>
        <v>557.33333333333337</v>
      </c>
      <c r="F22" s="98">
        <f t="shared" ref="F22:F25" si="83">D22/3</f>
        <v>278.66666666666669</v>
      </c>
      <c r="G22" s="98">
        <f t="shared" ref="G22:G25" si="84">D22/1.4</f>
        <v>597.14285714285722</v>
      </c>
      <c r="H22" s="99">
        <f t="shared" ref="H22:H25" si="85">D22/3.5</f>
        <v>238.85714285714286</v>
      </c>
      <c r="I22" s="12"/>
    </row>
    <row r="23" spans="1:9">
      <c r="A23" s="82">
        <v>2</v>
      </c>
      <c r="B23" s="97">
        <v>44075</v>
      </c>
      <c r="C23" s="88" t="s">
        <v>51</v>
      </c>
      <c r="D23" s="1">
        <v>987</v>
      </c>
      <c r="E23" s="98">
        <f t="shared" si="82"/>
        <v>658</v>
      </c>
      <c r="F23" s="98">
        <f t="shared" si="83"/>
        <v>329</v>
      </c>
      <c r="G23" s="98">
        <f t="shared" si="84"/>
        <v>705</v>
      </c>
      <c r="H23" s="99">
        <f t="shared" si="85"/>
        <v>282</v>
      </c>
      <c r="I23" s="12"/>
    </row>
    <row r="24" spans="1:9">
      <c r="A24" s="82">
        <v>3</v>
      </c>
      <c r="B24" s="97">
        <v>44075</v>
      </c>
      <c r="C24" s="88" t="s">
        <v>14</v>
      </c>
      <c r="D24" s="1">
        <v>358</v>
      </c>
      <c r="E24" s="98">
        <f t="shared" si="82"/>
        <v>238.66666666666666</v>
      </c>
      <c r="F24" s="98">
        <f t="shared" si="83"/>
        <v>119.33333333333333</v>
      </c>
      <c r="G24" s="98">
        <f t="shared" si="84"/>
        <v>255.71428571428572</v>
      </c>
      <c r="H24" s="99">
        <f t="shared" si="85"/>
        <v>102.28571428571429</v>
      </c>
      <c r="I24" s="12"/>
    </row>
    <row r="25" spans="1:9">
      <c r="A25" s="82">
        <v>4</v>
      </c>
      <c r="B25" s="97">
        <v>44075</v>
      </c>
      <c r="C25" s="88" t="s">
        <v>15</v>
      </c>
      <c r="D25" s="1">
        <f>288-7</f>
        <v>281</v>
      </c>
      <c r="E25" s="98">
        <f t="shared" si="82"/>
        <v>187.33333333333334</v>
      </c>
      <c r="F25" s="98">
        <f t="shared" si="83"/>
        <v>93.666666666666671</v>
      </c>
      <c r="G25" s="98">
        <f t="shared" si="84"/>
        <v>200.71428571428572</v>
      </c>
      <c r="H25" s="99">
        <f t="shared" si="85"/>
        <v>80.285714285714292</v>
      </c>
      <c r="I25" s="12"/>
    </row>
    <row r="26" spans="1:9" ht="15.75" thickBot="1">
      <c r="A26" s="82">
        <v>5</v>
      </c>
      <c r="B26" s="97">
        <v>44075</v>
      </c>
      <c r="C26" s="88"/>
      <c r="D26" s="1"/>
      <c r="E26" s="1"/>
      <c r="F26" s="1"/>
      <c r="G26" s="1"/>
      <c r="H26" s="14"/>
      <c r="I26" s="12"/>
    </row>
    <row r="27" spans="1:9">
      <c r="A27" s="93" t="s">
        <v>4</v>
      </c>
      <c r="B27" s="94"/>
      <c r="C27" s="94"/>
      <c r="D27" s="17">
        <f>SUM(D22:D26)</f>
        <v>2462</v>
      </c>
      <c r="E27" s="100">
        <f t="shared" ref="E27:H27" si="86">SUM(E22:E26)</f>
        <v>1641.3333333333335</v>
      </c>
      <c r="F27" s="100">
        <f t="shared" si="86"/>
        <v>820.66666666666674</v>
      </c>
      <c r="G27" s="100">
        <f t="shared" si="86"/>
        <v>1758.5714285714289</v>
      </c>
      <c r="H27" s="100">
        <f t="shared" si="86"/>
        <v>703.42857142857156</v>
      </c>
      <c r="I27" s="12"/>
    </row>
    <row r="28" spans="1:9" ht="15.75" thickBot="1">
      <c r="A28" s="95" t="s">
        <v>6</v>
      </c>
      <c r="B28" s="96"/>
      <c r="C28" s="96"/>
      <c r="D28" s="20">
        <f>+D27/25</f>
        <v>98.48</v>
      </c>
      <c r="E28" s="20">
        <f t="shared" ref="E28:H28" si="87">+E27/25</f>
        <v>65.653333333333336</v>
      </c>
      <c r="F28" s="20">
        <f t="shared" si="87"/>
        <v>32.826666666666668</v>
      </c>
      <c r="G28" s="20">
        <f t="shared" si="87"/>
        <v>70.342857142857156</v>
      </c>
      <c r="H28" s="20">
        <f t="shared" si="87"/>
        <v>28.137142857142862</v>
      </c>
      <c r="I28" s="12"/>
    </row>
    <row r="31" spans="1:9" ht="28.5">
      <c r="A31" s="90" t="s">
        <v>49</v>
      </c>
      <c r="B31" s="90"/>
      <c r="C31" s="90"/>
    </row>
    <row r="32" spans="1:9" ht="18.75">
      <c r="A32" s="91" t="s">
        <v>50</v>
      </c>
    </row>
    <row r="33" spans="1:9" ht="15.75" thickBot="1">
      <c r="A33" s="92" t="s">
        <v>48</v>
      </c>
    </row>
    <row r="34" spans="1:9" ht="15.75" thickBot="1">
      <c r="A34" s="28" t="s">
        <v>43</v>
      </c>
      <c r="B34" s="38" t="s">
        <v>47</v>
      </c>
      <c r="C34" s="38" t="s">
        <v>44</v>
      </c>
      <c r="D34" s="38" t="s">
        <v>4</v>
      </c>
      <c r="E34" s="38" t="s">
        <v>28</v>
      </c>
      <c r="F34" s="38" t="s">
        <v>45</v>
      </c>
      <c r="G34" s="38" t="s">
        <v>38</v>
      </c>
      <c r="H34" s="39" t="s">
        <v>46</v>
      </c>
      <c r="I34" s="12"/>
    </row>
    <row r="35" spans="1:9">
      <c r="A35" s="81">
        <v>1</v>
      </c>
      <c r="B35" s="97">
        <v>44105</v>
      </c>
      <c r="C35" s="89" t="s">
        <v>13</v>
      </c>
      <c r="D35" s="24">
        <v>967</v>
      </c>
      <c r="E35" s="98">
        <f t="shared" ref="E35:E38" si="88">D35/1.5</f>
        <v>644.66666666666663</v>
      </c>
      <c r="F35" s="98">
        <f t="shared" ref="F35:F38" si="89">D35/3</f>
        <v>322.33333333333331</v>
      </c>
      <c r="G35" s="98">
        <f t="shared" ref="G35:G38" si="90">D35/1.4</f>
        <v>690.71428571428578</v>
      </c>
      <c r="H35" s="99">
        <f t="shared" ref="H35:H38" si="91">D35/3.5</f>
        <v>276.28571428571428</v>
      </c>
      <c r="I35" s="12"/>
    </row>
    <row r="36" spans="1:9">
      <c r="A36" s="82">
        <v>2</v>
      </c>
      <c r="B36" s="97">
        <v>44105</v>
      </c>
      <c r="C36" s="88" t="s">
        <v>51</v>
      </c>
      <c r="D36" s="1">
        <v>1026</v>
      </c>
      <c r="E36" s="98">
        <f t="shared" si="88"/>
        <v>684</v>
      </c>
      <c r="F36" s="98">
        <f t="shared" si="89"/>
        <v>342</v>
      </c>
      <c r="G36" s="98">
        <f t="shared" si="90"/>
        <v>732.85714285714289</v>
      </c>
      <c r="H36" s="99">
        <f t="shared" si="91"/>
        <v>293.14285714285717</v>
      </c>
      <c r="I36" s="12"/>
    </row>
    <row r="37" spans="1:9">
      <c r="A37" s="82">
        <v>3</v>
      </c>
      <c r="B37" s="97">
        <v>44105</v>
      </c>
      <c r="C37" s="88" t="s">
        <v>14</v>
      </c>
      <c r="D37" s="1">
        <f>367+5</f>
        <v>372</v>
      </c>
      <c r="E37" s="98">
        <f t="shared" si="88"/>
        <v>248</v>
      </c>
      <c r="F37" s="98">
        <f t="shared" si="89"/>
        <v>124</v>
      </c>
      <c r="G37" s="98">
        <f t="shared" si="90"/>
        <v>265.71428571428572</v>
      </c>
      <c r="H37" s="99">
        <f t="shared" si="91"/>
        <v>106.28571428571429</v>
      </c>
      <c r="I37" s="12"/>
    </row>
    <row r="38" spans="1:9">
      <c r="A38" s="82">
        <v>4</v>
      </c>
      <c r="B38" s="97">
        <v>44105</v>
      </c>
      <c r="C38" s="88" t="s">
        <v>15</v>
      </c>
      <c r="D38" s="1">
        <v>324</v>
      </c>
      <c r="E38" s="98">
        <f t="shared" si="88"/>
        <v>216</v>
      </c>
      <c r="F38" s="98">
        <f t="shared" si="89"/>
        <v>108</v>
      </c>
      <c r="G38" s="98">
        <f t="shared" si="90"/>
        <v>231.42857142857144</v>
      </c>
      <c r="H38" s="99">
        <f t="shared" si="91"/>
        <v>92.571428571428569</v>
      </c>
      <c r="I38" s="12"/>
    </row>
    <row r="39" spans="1:9" ht="15.75" thickBot="1">
      <c r="A39" s="82">
        <v>5</v>
      </c>
      <c r="B39" s="97">
        <v>44105</v>
      </c>
      <c r="C39" s="88"/>
      <c r="D39" s="1"/>
      <c r="E39" s="1"/>
      <c r="F39" s="1"/>
      <c r="G39" s="1"/>
      <c r="H39" s="14"/>
      <c r="I39" s="12"/>
    </row>
    <row r="40" spans="1:9">
      <c r="A40" s="93" t="s">
        <v>4</v>
      </c>
      <c r="B40" s="94"/>
      <c r="C40" s="94"/>
      <c r="D40" s="17">
        <f>SUM(D35:D39)</f>
        <v>2689</v>
      </c>
      <c r="E40" s="100">
        <f t="shared" ref="E40:H40" si="92">SUM(E35:E39)</f>
        <v>1792.6666666666665</v>
      </c>
      <c r="F40" s="100">
        <f t="shared" si="92"/>
        <v>896.33333333333326</v>
      </c>
      <c r="G40" s="100">
        <f t="shared" si="92"/>
        <v>1920.7142857142858</v>
      </c>
      <c r="H40" s="100">
        <f t="shared" si="92"/>
        <v>768.28571428571433</v>
      </c>
      <c r="I40" s="12"/>
    </row>
    <row r="41" spans="1:9" ht="15.75" thickBot="1">
      <c r="A41" s="95" t="s">
        <v>6</v>
      </c>
      <c r="B41" s="96"/>
      <c r="C41" s="96"/>
      <c r="D41" s="20">
        <f>+D40/25</f>
        <v>107.56</v>
      </c>
      <c r="E41" s="20">
        <f t="shared" ref="E41:H41" si="93">+E40/25</f>
        <v>71.706666666666663</v>
      </c>
      <c r="F41" s="20">
        <f t="shared" si="93"/>
        <v>35.853333333333332</v>
      </c>
      <c r="G41" s="20">
        <f t="shared" si="93"/>
        <v>76.828571428571436</v>
      </c>
      <c r="H41" s="20">
        <f t="shared" si="93"/>
        <v>30.731428571428573</v>
      </c>
      <c r="I41" s="12"/>
    </row>
    <row r="45" spans="1:9" ht="28.5">
      <c r="A45" s="90" t="s">
        <v>49</v>
      </c>
      <c r="B45" s="90"/>
      <c r="C45" s="90"/>
    </row>
    <row r="46" spans="1:9" ht="18.75">
      <c r="A46" s="91" t="s">
        <v>50</v>
      </c>
    </row>
    <row r="47" spans="1:9" ht="15.75" thickBot="1">
      <c r="A47" s="92" t="s">
        <v>48</v>
      </c>
    </row>
    <row r="48" spans="1:9" ht="21.95" customHeight="1" thickBot="1">
      <c r="A48" s="28" t="s">
        <v>43</v>
      </c>
      <c r="B48" s="38" t="s">
        <v>47</v>
      </c>
      <c r="C48" s="38" t="s">
        <v>44</v>
      </c>
      <c r="D48" s="38" t="s">
        <v>4</v>
      </c>
      <c r="E48" s="38" t="s">
        <v>28</v>
      </c>
      <c r="F48" s="38" t="s">
        <v>45</v>
      </c>
      <c r="G48" s="38" t="s">
        <v>38</v>
      </c>
      <c r="H48" s="39" t="s">
        <v>46</v>
      </c>
      <c r="I48" s="12"/>
    </row>
    <row r="49" spans="1:9" ht="21.95" customHeight="1">
      <c r="A49" s="81">
        <v>1</v>
      </c>
      <c r="B49" s="97">
        <v>44136</v>
      </c>
      <c r="C49" s="89" t="s">
        <v>13</v>
      </c>
      <c r="D49" s="24">
        <v>996</v>
      </c>
      <c r="E49" s="98">
        <f t="shared" ref="E49:E52" si="94">D49/1.5</f>
        <v>664</v>
      </c>
      <c r="F49" s="98">
        <f t="shared" ref="F49:F52" si="95">D49/3</f>
        <v>332</v>
      </c>
      <c r="G49" s="98">
        <f t="shared" ref="G49:G52" si="96">D49/1.4</f>
        <v>711.42857142857144</v>
      </c>
      <c r="H49" s="99">
        <f t="shared" ref="H49:H52" si="97">D49/3.5</f>
        <v>284.57142857142856</v>
      </c>
      <c r="I49" s="12"/>
    </row>
    <row r="50" spans="1:9" ht="21.95" customHeight="1">
      <c r="A50" s="82">
        <v>2</v>
      </c>
      <c r="B50" s="97">
        <v>44136</v>
      </c>
      <c r="C50" s="88" t="s">
        <v>51</v>
      </c>
      <c r="D50" s="1">
        <v>1123</v>
      </c>
      <c r="E50" s="98">
        <f t="shared" si="94"/>
        <v>748.66666666666663</v>
      </c>
      <c r="F50" s="98">
        <f t="shared" si="95"/>
        <v>374.33333333333331</v>
      </c>
      <c r="G50" s="98">
        <f t="shared" si="96"/>
        <v>802.14285714285722</v>
      </c>
      <c r="H50" s="99">
        <f t="shared" si="97"/>
        <v>320.85714285714283</v>
      </c>
      <c r="I50" s="12"/>
    </row>
    <row r="51" spans="1:9" ht="21.95" customHeight="1">
      <c r="A51" s="82">
        <v>3</v>
      </c>
      <c r="B51" s="97">
        <v>44136</v>
      </c>
      <c r="C51" s="88" t="s">
        <v>14</v>
      </c>
      <c r="D51" s="1">
        <v>484</v>
      </c>
      <c r="E51" s="98">
        <f t="shared" si="94"/>
        <v>322.66666666666669</v>
      </c>
      <c r="F51" s="98">
        <f t="shared" si="95"/>
        <v>161.33333333333334</v>
      </c>
      <c r="G51" s="98">
        <f t="shared" si="96"/>
        <v>345.71428571428572</v>
      </c>
      <c r="H51" s="99">
        <f t="shared" si="97"/>
        <v>138.28571428571428</v>
      </c>
      <c r="I51" s="12"/>
    </row>
    <row r="52" spans="1:9" ht="21.95" customHeight="1">
      <c r="A52" s="82">
        <v>4</v>
      </c>
      <c r="B52" s="97">
        <v>44136</v>
      </c>
      <c r="C52" s="88" t="s">
        <v>15</v>
      </c>
      <c r="D52" s="1">
        <v>385</v>
      </c>
      <c r="E52" s="98">
        <f t="shared" si="94"/>
        <v>256.66666666666669</v>
      </c>
      <c r="F52" s="98">
        <f t="shared" si="95"/>
        <v>128.33333333333334</v>
      </c>
      <c r="G52" s="98">
        <f t="shared" si="96"/>
        <v>275</v>
      </c>
      <c r="H52" s="99">
        <f t="shared" si="97"/>
        <v>110</v>
      </c>
      <c r="I52" s="12"/>
    </row>
    <row r="53" spans="1:9" ht="21.95" customHeight="1" thickBot="1">
      <c r="A53" s="82">
        <v>5</v>
      </c>
      <c r="B53" s="97">
        <v>44136</v>
      </c>
      <c r="C53" s="88"/>
      <c r="D53" s="1"/>
      <c r="E53" s="1"/>
      <c r="F53" s="1"/>
      <c r="G53" s="1"/>
      <c r="H53" s="14"/>
      <c r="I53" s="12"/>
    </row>
    <row r="54" spans="1:9" ht="21.95" customHeight="1">
      <c r="A54" s="93" t="s">
        <v>4</v>
      </c>
      <c r="B54" s="94"/>
      <c r="C54" s="94"/>
      <c r="D54" s="17">
        <f>SUM(D49:D53)</f>
        <v>2988</v>
      </c>
      <c r="E54" s="17">
        <f t="shared" ref="E54:H54" si="98">SUM(E49:E53)</f>
        <v>1992</v>
      </c>
      <c r="F54" s="17">
        <f t="shared" si="98"/>
        <v>996</v>
      </c>
      <c r="G54" s="100">
        <f t="shared" si="98"/>
        <v>2134.2857142857147</v>
      </c>
      <c r="H54" s="100">
        <f t="shared" si="98"/>
        <v>853.71428571428555</v>
      </c>
      <c r="I54" s="12"/>
    </row>
    <row r="55" spans="1:9" ht="21.95" customHeight="1" thickBot="1">
      <c r="A55" s="95" t="s">
        <v>6</v>
      </c>
      <c r="B55" s="96"/>
      <c r="C55" s="96"/>
      <c r="D55" s="20">
        <f>+D54/25</f>
        <v>119.52</v>
      </c>
      <c r="E55" s="20">
        <f t="shared" ref="E55:H55" si="99">+E54/25</f>
        <v>79.680000000000007</v>
      </c>
      <c r="F55" s="20">
        <f t="shared" si="99"/>
        <v>39.840000000000003</v>
      </c>
      <c r="G55" s="20">
        <f t="shared" si="99"/>
        <v>85.371428571428581</v>
      </c>
      <c r="H55" s="20">
        <f t="shared" si="99"/>
        <v>34.148571428571422</v>
      </c>
      <c r="I55" s="12"/>
    </row>
    <row r="59" spans="1:9" ht="28.5">
      <c r="A59" s="90" t="s">
        <v>49</v>
      </c>
      <c r="B59" s="90"/>
      <c r="C59" s="90"/>
    </row>
    <row r="60" spans="1:9" ht="18.75">
      <c r="A60" s="91" t="s">
        <v>50</v>
      </c>
    </row>
    <row r="61" spans="1:9" ht="15.75" thickBot="1">
      <c r="A61" s="92" t="s">
        <v>48</v>
      </c>
    </row>
    <row r="62" spans="1:9" ht="23.1" customHeight="1" thickBot="1">
      <c r="A62" s="28" t="s">
        <v>43</v>
      </c>
      <c r="B62" s="38" t="s">
        <v>47</v>
      </c>
      <c r="C62" s="38" t="s">
        <v>44</v>
      </c>
      <c r="D62" s="38" t="s">
        <v>4</v>
      </c>
      <c r="E62" s="38" t="s">
        <v>28</v>
      </c>
      <c r="F62" s="38" t="s">
        <v>45</v>
      </c>
      <c r="G62" s="38" t="s">
        <v>38</v>
      </c>
      <c r="H62" s="39" t="s">
        <v>46</v>
      </c>
      <c r="I62" s="12"/>
    </row>
    <row r="63" spans="1:9" ht="23.1" customHeight="1">
      <c r="A63" s="81">
        <v>1</v>
      </c>
      <c r="B63" s="97">
        <v>44166</v>
      </c>
      <c r="C63" s="89" t="s">
        <v>13</v>
      </c>
      <c r="D63" s="24">
        <v>1272</v>
      </c>
      <c r="E63" s="98">
        <f t="shared" ref="E63:E66" si="100">D63/1.5</f>
        <v>848</v>
      </c>
      <c r="F63" s="98">
        <f t="shared" ref="F63:F66" si="101">D63/3</f>
        <v>424</v>
      </c>
      <c r="G63" s="98">
        <f t="shared" ref="G63:G66" si="102">D63/1.4</f>
        <v>908.57142857142867</v>
      </c>
      <c r="H63" s="99">
        <f t="shared" ref="H63:H66" si="103">D63/3.5</f>
        <v>363.42857142857144</v>
      </c>
      <c r="I63" s="12"/>
    </row>
    <row r="64" spans="1:9" ht="23.1" customHeight="1">
      <c r="A64" s="82">
        <v>2</v>
      </c>
      <c r="B64" s="97">
        <v>44166</v>
      </c>
      <c r="C64" s="88" t="s">
        <v>51</v>
      </c>
      <c r="D64" s="1">
        <v>1339</v>
      </c>
      <c r="E64" s="98">
        <f t="shared" si="100"/>
        <v>892.66666666666663</v>
      </c>
      <c r="F64" s="98">
        <f t="shared" si="101"/>
        <v>446.33333333333331</v>
      </c>
      <c r="G64" s="98">
        <f t="shared" si="102"/>
        <v>956.42857142857144</v>
      </c>
      <c r="H64" s="99">
        <f t="shared" si="103"/>
        <v>382.57142857142856</v>
      </c>
      <c r="I64" s="12"/>
    </row>
    <row r="65" spans="1:52" ht="23.1" customHeight="1">
      <c r="A65" s="82">
        <v>3</v>
      </c>
      <c r="B65" s="97">
        <v>44166</v>
      </c>
      <c r="C65" s="88" t="s">
        <v>14</v>
      </c>
      <c r="D65" s="1">
        <v>567</v>
      </c>
      <c r="E65" s="98">
        <f t="shared" si="100"/>
        <v>378</v>
      </c>
      <c r="F65" s="98">
        <f t="shared" si="101"/>
        <v>189</v>
      </c>
      <c r="G65" s="98">
        <f t="shared" si="102"/>
        <v>405</v>
      </c>
      <c r="H65" s="99">
        <f t="shared" si="103"/>
        <v>162</v>
      </c>
      <c r="I65" s="12"/>
    </row>
    <row r="66" spans="1:52" ht="23.1" customHeight="1">
      <c r="A66" s="82">
        <v>4</v>
      </c>
      <c r="B66" s="97">
        <v>44166</v>
      </c>
      <c r="C66" s="88" t="s">
        <v>15</v>
      </c>
      <c r="D66" s="1">
        <v>489</v>
      </c>
      <c r="E66" s="98">
        <f t="shared" si="100"/>
        <v>326</v>
      </c>
      <c r="F66" s="98">
        <f t="shared" si="101"/>
        <v>163</v>
      </c>
      <c r="G66" s="98">
        <f t="shared" si="102"/>
        <v>349.28571428571433</v>
      </c>
      <c r="H66" s="99">
        <f t="shared" si="103"/>
        <v>139.71428571428572</v>
      </c>
      <c r="I66" s="12"/>
    </row>
    <row r="67" spans="1:52" ht="23.1" customHeight="1" thickBot="1">
      <c r="A67" s="82">
        <v>5</v>
      </c>
      <c r="B67" s="97">
        <v>44166</v>
      </c>
      <c r="C67" s="88"/>
      <c r="D67" s="1"/>
      <c r="E67" s="1"/>
      <c r="F67" s="1"/>
      <c r="G67" s="1"/>
      <c r="H67" s="14"/>
      <c r="I67" s="12"/>
    </row>
    <row r="68" spans="1:52" ht="23.1" customHeight="1">
      <c r="A68" s="93" t="s">
        <v>4</v>
      </c>
      <c r="B68" s="94"/>
      <c r="C68" s="94"/>
      <c r="D68" s="17">
        <f>SUM(D63:D67)</f>
        <v>3667</v>
      </c>
      <c r="E68" s="100">
        <f t="shared" ref="E68:H68" si="104">SUM(E63:E67)</f>
        <v>2444.6666666666665</v>
      </c>
      <c r="F68" s="100">
        <f t="shared" si="104"/>
        <v>1222.3333333333333</v>
      </c>
      <c r="G68" s="100">
        <f t="shared" si="104"/>
        <v>2619.2857142857142</v>
      </c>
      <c r="H68" s="100">
        <f t="shared" si="104"/>
        <v>1047.7142857142858</v>
      </c>
      <c r="I68" s="12"/>
    </row>
    <row r="69" spans="1:52" ht="23.1" customHeight="1" thickBot="1">
      <c r="A69" s="95" t="s">
        <v>6</v>
      </c>
      <c r="B69" s="96"/>
      <c r="C69" s="96"/>
      <c r="D69" s="20">
        <f>+D68/25</f>
        <v>146.68</v>
      </c>
      <c r="E69" s="20">
        <f t="shared" ref="E69:H69" si="105">+E68/25</f>
        <v>97.786666666666662</v>
      </c>
      <c r="F69" s="20">
        <f t="shared" si="105"/>
        <v>48.893333333333331</v>
      </c>
      <c r="G69" s="20">
        <f t="shared" si="105"/>
        <v>104.77142857142857</v>
      </c>
      <c r="H69" s="20">
        <f t="shared" si="105"/>
        <v>41.908571428571435</v>
      </c>
      <c r="I69" s="12"/>
    </row>
    <row r="72" spans="1:52" ht="28.5">
      <c r="A72" s="90" t="s">
        <v>49</v>
      </c>
      <c r="B72" s="90"/>
      <c r="C72" s="90"/>
      <c r="K72" s="90" t="s">
        <v>49</v>
      </c>
      <c r="L72" s="90"/>
      <c r="S72" s="90" t="s">
        <v>49</v>
      </c>
      <c r="T72" s="90"/>
      <c r="AA72" s="90" t="s">
        <v>49</v>
      </c>
      <c r="AB72" s="90"/>
      <c r="AJ72" s="90" t="s">
        <v>49</v>
      </c>
      <c r="AK72" s="90"/>
      <c r="AT72" s="90" t="s">
        <v>49</v>
      </c>
      <c r="AU72" s="90"/>
    </row>
    <row r="73" spans="1:52" ht="18.75">
      <c r="A73" s="91" t="s">
        <v>50</v>
      </c>
      <c r="K73" s="91" t="s">
        <v>50</v>
      </c>
      <c r="S73" s="91" t="s">
        <v>50</v>
      </c>
      <c r="AA73" s="91" t="s">
        <v>50</v>
      </c>
      <c r="AJ73" s="91" t="s">
        <v>50</v>
      </c>
      <c r="AT73" s="91" t="s">
        <v>50</v>
      </c>
    </row>
    <row r="74" spans="1:52" ht="15.75" thickBot="1">
      <c r="A74" s="92" t="s">
        <v>48</v>
      </c>
      <c r="K74" s="92" t="s">
        <v>58</v>
      </c>
      <c r="S74" s="92" t="s">
        <v>13</v>
      </c>
      <c r="AA74" s="92" t="s">
        <v>51</v>
      </c>
      <c r="AJ74" s="92" t="s">
        <v>14</v>
      </c>
      <c r="AT74" s="92" t="s">
        <v>15</v>
      </c>
    </row>
    <row r="75" spans="1:52" ht="15.75" thickBot="1">
      <c r="A75" s="28" t="s">
        <v>43</v>
      </c>
      <c r="B75" s="38" t="s">
        <v>47</v>
      </c>
      <c r="C75" s="38" t="s">
        <v>44</v>
      </c>
      <c r="D75" s="38" t="s">
        <v>4</v>
      </c>
      <c r="E75" s="38" t="s">
        <v>28</v>
      </c>
      <c r="F75" s="38" t="s">
        <v>45</v>
      </c>
      <c r="G75" s="38" t="s">
        <v>38</v>
      </c>
      <c r="H75" s="39" t="s">
        <v>46</v>
      </c>
      <c r="K75" s="28" t="s">
        <v>43</v>
      </c>
      <c r="L75" s="38" t="s">
        <v>47</v>
      </c>
      <c r="M75" s="38" t="s">
        <v>4</v>
      </c>
      <c r="N75" s="38" t="s">
        <v>28</v>
      </c>
      <c r="O75" s="38" t="s">
        <v>45</v>
      </c>
      <c r="P75" s="38" t="s">
        <v>38</v>
      </c>
      <c r="Q75" s="39" t="s">
        <v>46</v>
      </c>
      <c r="S75" s="28" t="s">
        <v>43</v>
      </c>
      <c r="T75" s="38" t="s">
        <v>47</v>
      </c>
      <c r="U75" s="38" t="s">
        <v>4</v>
      </c>
      <c r="V75" s="38" t="s">
        <v>28</v>
      </c>
      <c r="W75" s="38" t="s">
        <v>45</v>
      </c>
      <c r="X75" s="38" t="s">
        <v>38</v>
      </c>
      <c r="Y75" s="39" t="s">
        <v>46</v>
      </c>
      <c r="AA75" s="28" t="s">
        <v>43</v>
      </c>
      <c r="AB75" s="38" t="s">
        <v>47</v>
      </c>
      <c r="AC75" s="38" t="s">
        <v>4</v>
      </c>
      <c r="AD75" s="38" t="s">
        <v>28</v>
      </c>
      <c r="AE75" s="38" t="s">
        <v>45</v>
      </c>
      <c r="AF75" s="38" t="s">
        <v>38</v>
      </c>
      <c r="AG75" s="39" t="s">
        <v>46</v>
      </c>
      <c r="AJ75" s="28" t="s">
        <v>43</v>
      </c>
      <c r="AK75" s="38" t="s">
        <v>47</v>
      </c>
      <c r="AL75" s="38" t="s">
        <v>4</v>
      </c>
      <c r="AM75" s="38" t="s">
        <v>28</v>
      </c>
      <c r="AN75" s="38" t="s">
        <v>45</v>
      </c>
      <c r="AO75" s="38" t="s">
        <v>38</v>
      </c>
      <c r="AP75" s="39" t="s">
        <v>46</v>
      </c>
      <c r="AT75" s="28" t="s">
        <v>43</v>
      </c>
      <c r="AU75" s="38" t="s">
        <v>47</v>
      </c>
      <c r="AV75" s="38" t="s">
        <v>4</v>
      </c>
      <c r="AW75" s="38" t="s">
        <v>28</v>
      </c>
      <c r="AX75" s="38" t="s">
        <v>45</v>
      </c>
      <c r="AY75" s="38" t="s">
        <v>38</v>
      </c>
      <c r="AZ75" s="39" t="s">
        <v>46</v>
      </c>
    </row>
    <row r="76" spans="1:52">
      <c r="A76" s="81">
        <v>1</v>
      </c>
      <c r="B76" s="97">
        <v>44197</v>
      </c>
      <c r="C76" s="89" t="s">
        <v>13</v>
      </c>
      <c r="D76" s="24">
        <v>2434</v>
      </c>
      <c r="E76" s="98">
        <f t="shared" ref="E76:E79" si="106">D76/1.5</f>
        <v>1622.6666666666667</v>
      </c>
      <c r="F76" s="98">
        <f t="shared" ref="F76:F79" si="107">D76/3</f>
        <v>811.33333333333337</v>
      </c>
      <c r="G76" s="98">
        <f t="shared" ref="G76:G79" si="108">D76/1.4</f>
        <v>1738.5714285714287</v>
      </c>
      <c r="H76" s="99">
        <f t="shared" ref="H76:H79" si="109">D76/3.5</f>
        <v>695.42857142857144</v>
      </c>
      <c r="K76" s="81">
        <v>1</v>
      </c>
      <c r="L76" s="97">
        <v>44197</v>
      </c>
      <c r="M76" s="24">
        <v>5686</v>
      </c>
      <c r="N76" s="24">
        <f>+M76-O76</f>
        <v>3424</v>
      </c>
      <c r="O76" s="24">
        <f t="shared" ref="O76:Q76" si="110">F81</f>
        <v>2262</v>
      </c>
      <c r="P76" s="98">
        <f>+M76-Q76</f>
        <v>3747.1428571428569</v>
      </c>
      <c r="Q76" s="98">
        <f t="shared" si="110"/>
        <v>1938.8571428571429</v>
      </c>
      <c r="S76" s="81">
        <v>1</v>
      </c>
      <c r="T76" s="97">
        <v>44197</v>
      </c>
      <c r="U76" s="24">
        <f>D76</f>
        <v>2434</v>
      </c>
      <c r="V76" s="98">
        <f t="shared" ref="V76:Y76" si="111">E76</f>
        <v>1622.6666666666667</v>
      </c>
      <c r="W76" s="98">
        <f t="shared" si="111"/>
        <v>811.33333333333337</v>
      </c>
      <c r="X76" s="98">
        <f t="shared" si="111"/>
        <v>1738.5714285714287</v>
      </c>
      <c r="Y76" s="98">
        <f t="shared" si="111"/>
        <v>695.42857142857144</v>
      </c>
      <c r="AA76" s="81">
        <v>1</v>
      </c>
      <c r="AB76" s="97">
        <v>44197</v>
      </c>
      <c r="AC76" s="24">
        <f>D77</f>
        <v>2688</v>
      </c>
      <c r="AD76" s="24">
        <f t="shared" ref="AD76:AG76" si="112">E77</f>
        <v>1792</v>
      </c>
      <c r="AE76" s="24">
        <f t="shared" si="112"/>
        <v>896</v>
      </c>
      <c r="AF76" s="24">
        <f t="shared" si="112"/>
        <v>1920.0000000000002</v>
      </c>
      <c r="AG76" s="24">
        <f t="shared" si="112"/>
        <v>768</v>
      </c>
      <c r="AJ76" s="81">
        <v>1</v>
      </c>
      <c r="AK76" s="97">
        <v>44197</v>
      </c>
      <c r="AL76" s="24">
        <f>D78</f>
        <v>945</v>
      </c>
      <c r="AM76" s="24">
        <f t="shared" ref="AM76:AP76" si="113">E78</f>
        <v>630</v>
      </c>
      <c r="AN76" s="24">
        <f t="shared" si="113"/>
        <v>315</v>
      </c>
      <c r="AO76" s="24">
        <f t="shared" si="113"/>
        <v>675</v>
      </c>
      <c r="AP76" s="24">
        <f t="shared" si="113"/>
        <v>270</v>
      </c>
      <c r="AT76" s="81">
        <v>1</v>
      </c>
      <c r="AU76" s="97">
        <v>44197</v>
      </c>
      <c r="AV76" s="24">
        <f>D79</f>
        <v>719</v>
      </c>
      <c r="AW76" s="98">
        <f t="shared" ref="AW76:AZ76" si="114">E79</f>
        <v>479.33333333333331</v>
      </c>
      <c r="AX76" s="98">
        <f t="shared" si="114"/>
        <v>239.66666666666666</v>
      </c>
      <c r="AY76" s="98">
        <f t="shared" si="114"/>
        <v>513.57142857142856</v>
      </c>
      <c r="AZ76" s="98">
        <f t="shared" si="114"/>
        <v>205.42857142857142</v>
      </c>
    </row>
    <row r="77" spans="1:52">
      <c r="A77" s="82">
        <v>2</v>
      </c>
      <c r="B77" s="97">
        <v>44197</v>
      </c>
      <c r="C77" s="88" t="s">
        <v>51</v>
      </c>
      <c r="D77" s="1">
        <v>2688</v>
      </c>
      <c r="E77" s="98">
        <f t="shared" si="106"/>
        <v>1792</v>
      </c>
      <c r="F77" s="98">
        <f t="shared" si="107"/>
        <v>896</v>
      </c>
      <c r="G77" s="98">
        <f t="shared" si="108"/>
        <v>1920.0000000000002</v>
      </c>
      <c r="H77" s="99">
        <f t="shared" si="109"/>
        <v>768</v>
      </c>
      <c r="K77" s="82">
        <v>2</v>
      </c>
      <c r="L77" s="127">
        <v>44229</v>
      </c>
      <c r="M77" s="1">
        <v>5710</v>
      </c>
      <c r="N77" s="1">
        <f>+M77-O77</f>
        <v>3440</v>
      </c>
      <c r="O77" s="1">
        <f t="shared" ref="O77:Q77" si="115">F94</f>
        <v>2270</v>
      </c>
      <c r="P77" s="115">
        <f>+M77-Q77</f>
        <v>3764.2857142857142</v>
      </c>
      <c r="Q77" s="115">
        <f t="shared" si="115"/>
        <v>1945.7142857142858</v>
      </c>
      <c r="S77" s="82">
        <v>2</v>
      </c>
      <c r="T77" s="127">
        <v>44229</v>
      </c>
      <c r="U77" s="1">
        <f>D89</f>
        <v>2466</v>
      </c>
      <c r="V77" s="115">
        <f t="shared" ref="V77:Y77" si="116">E89</f>
        <v>1644</v>
      </c>
      <c r="W77" s="115">
        <f t="shared" si="116"/>
        <v>822</v>
      </c>
      <c r="X77" s="115">
        <f t="shared" si="116"/>
        <v>1761.4285714285716</v>
      </c>
      <c r="Y77" s="115">
        <f t="shared" si="116"/>
        <v>704.57142857142856</v>
      </c>
      <c r="AA77" s="82">
        <v>2</v>
      </c>
      <c r="AB77" s="127">
        <v>44229</v>
      </c>
      <c r="AC77" s="1">
        <f>D90</f>
        <v>2648</v>
      </c>
      <c r="AD77" s="115">
        <f t="shared" ref="AD77:AG77" si="117">E90</f>
        <v>1765.3333333333333</v>
      </c>
      <c r="AE77" s="115">
        <f t="shared" si="117"/>
        <v>882.66666666666663</v>
      </c>
      <c r="AF77" s="115">
        <f t="shared" si="117"/>
        <v>1891.4285714285716</v>
      </c>
      <c r="AG77" s="115">
        <f t="shared" si="117"/>
        <v>756.57142857142856</v>
      </c>
      <c r="AJ77" s="82">
        <v>2</v>
      </c>
      <c r="AK77" s="127">
        <v>44229</v>
      </c>
      <c r="AL77" s="1">
        <f>D91</f>
        <v>990</v>
      </c>
      <c r="AM77" s="1">
        <f t="shared" ref="AM77:AP77" si="118">E91</f>
        <v>660</v>
      </c>
      <c r="AN77" s="1">
        <f t="shared" si="118"/>
        <v>330</v>
      </c>
      <c r="AO77" s="115">
        <f t="shared" si="118"/>
        <v>707.14285714285722</v>
      </c>
      <c r="AP77" s="115">
        <f t="shared" si="118"/>
        <v>282.85714285714283</v>
      </c>
      <c r="AT77" s="82">
        <v>2</v>
      </c>
      <c r="AU77" s="127">
        <v>44229</v>
      </c>
      <c r="AV77" s="1">
        <f>D92</f>
        <v>706</v>
      </c>
      <c r="AW77" s="115">
        <f t="shared" ref="AW77:AZ77" si="119">E92</f>
        <v>470.66666666666669</v>
      </c>
      <c r="AX77" s="115">
        <f t="shared" si="119"/>
        <v>235.33333333333334</v>
      </c>
      <c r="AY77" s="115">
        <f t="shared" si="119"/>
        <v>504.28571428571433</v>
      </c>
      <c r="AZ77" s="115">
        <f t="shared" si="119"/>
        <v>201.71428571428572</v>
      </c>
    </row>
    <row r="78" spans="1:52">
      <c r="A78" s="82">
        <v>3</v>
      </c>
      <c r="B78" s="97">
        <v>44197</v>
      </c>
      <c r="C78" s="88" t="s">
        <v>14</v>
      </c>
      <c r="D78" s="1">
        <v>945</v>
      </c>
      <c r="E78" s="98">
        <f t="shared" si="106"/>
        <v>630</v>
      </c>
      <c r="F78" s="98">
        <f t="shared" si="107"/>
        <v>315</v>
      </c>
      <c r="G78" s="98">
        <f t="shared" si="108"/>
        <v>675</v>
      </c>
      <c r="H78" s="99">
        <f t="shared" si="109"/>
        <v>270</v>
      </c>
      <c r="K78" s="82">
        <v>3</v>
      </c>
      <c r="L78" s="127">
        <v>44258</v>
      </c>
      <c r="M78" s="1">
        <v>5634</v>
      </c>
      <c r="N78" s="1">
        <f>+M78-O78</f>
        <v>3356</v>
      </c>
      <c r="O78" s="1">
        <f t="shared" ref="O78:Q78" si="120">F107</f>
        <v>2278</v>
      </c>
      <c r="P78" s="115">
        <f>+M78-Q78</f>
        <v>3681.4285714285716</v>
      </c>
      <c r="Q78" s="115">
        <f t="shared" si="120"/>
        <v>1952.5714285714284</v>
      </c>
      <c r="S78" s="82">
        <v>3</v>
      </c>
      <c r="T78" s="127">
        <v>44258</v>
      </c>
      <c r="U78" s="1">
        <f>D102</f>
        <v>2436</v>
      </c>
      <c r="V78" s="115">
        <f t="shared" ref="V78:Y78" si="121">E102</f>
        <v>1624</v>
      </c>
      <c r="W78" s="115">
        <f t="shared" si="121"/>
        <v>812</v>
      </c>
      <c r="X78" s="115">
        <f t="shared" si="121"/>
        <v>1740</v>
      </c>
      <c r="Y78" s="115">
        <f t="shared" si="121"/>
        <v>696</v>
      </c>
      <c r="AA78" s="82">
        <v>3</v>
      </c>
      <c r="AB78" s="127">
        <v>44258</v>
      </c>
      <c r="AC78" s="1">
        <f>D103</f>
        <v>2664</v>
      </c>
      <c r="AD78" s="1">
        <f t="shared" ref="AD78:AG78" si="122">E103</f>
        <v>1776</v>
      </c>
      <c r="AE78" s="1">
        <f t="shared" si="122"/>
        <v>888</v>
      </c>
      <c r="AF78" s="115">
        <f t="shared" si="122"/>
        <v>1902.8571428571429</v>
      </c>
      <c r="AG78" s="115">
        <f t="shared" si="122"/>
        <v>761.14285714285711</v>
      </c>
      <c r="AJ78" s="82">
        <v>3</v>
      </c>
      <c r="AK78" s="127">
        <v>44258</v>
      </c>
      <c r="AL78" s="1">
        <f>D104</f>
        <v>915</v>
      </c>
      <c r="AM78" s="1">
        <f t="shared" ref="AM78:AP78" si="123">E104</f>
        <v>610</v>
      </c>
      <c r="AN78" s="1">
        <f t="shared" si="123"/>
        <v>305</v>
      </c>
      <c r="AO78" s="115">
        <f t="shared" si="123"/>
        <v>653.57142857142867</v>
      </c>
      <c r="AP78" s="115">
        <f t="shared" si="123"/>
        <v>261.42857142857144</v>
      </c>
      <c r="AT78" s="82">
        <v>3</v>
      </c>
      <c r="AU78" s="127">
        <v>44258</v>
      </c>
      <c r="AV78" s="1">
        <f>D105</f>
        <v>819</v>
      </c>
      <c r="AW78" s="115">
        <f t="shared" ref="AW78:AZ78" si="124">E105</f>
        <v>546</v>
      </c>
      <c r="AX78" s="115">
        <f t="shared" si="124"/>
        <v>273</v>
      </c>
      <c r="AY78" s="115">
        <f t="shared" si="124"/>
        <v>585</v>
      </c>
      <c r="AZ78" s="115">
        <f t="shared" si="124"/>
        <v>234</v>
      </c>
    </row>
    <row r="79" spans="1:52">
      <c r="A79" s="82">
        <v>4</v>
      </c>
      <c r="B79" s="97">
        <v>44197</v>
      </c>
      <c r="C79" s="88" t="s">
        <v>15</v>
      </c>
      <c r="D79" s="1">
        <v>719</v>
      </c>
      <c r="E79" s="98">
        <f t="shared" si="106"/>
        <v>479.33333333333331</v>
      </c>
      <c r="F79" s="98">
        <f t="shared" si="107"/>
        <v>239.66666666666666</v>
      </c>
      <c r="G79" s="98">
        <f t="shared" si="108"/>
        <v>513.57142857142856</v>
      </c>
      <c r="H79" s="99">
        <f t="shared" si="109"/>
        <v>205.42857142857142</v>
      </c>
      <c r="K79" s="82">
        <v>4</v>
      </c>
      <c r="L79" s="127">
        <v>44290</v>
      </c>
      <c r="M79" s="1">
        <f>D121</f>
        <v>856</v>
      </c>
      <c r="N79" s="115">
        <f t="shared" ref="N79:Q79" si="125">E121</f>
        <v>570.66666666666663</v>
      </c>
      <c r="O79" s="115">
        <f t="shared" si="125"/>
        <v>285.33333333333331</v>
      </c>
      <c r="P79" s="115">
        <f t="shared" si="125"/>
        <v>611.42857142857144</v>
      </c>
      <c r="Q79" s="115">
        <f t="shared" si="125"/>
        <v>244.57142857142858</v>
      </c>
      <c r="S79" s="82">
        <v>4</v>
      </c>
      <c r="T79" s="127">
        <v>44290</v>
      </c>
      <c r="U79" s="1">
        <f>D116</f>
        <v>285</v>
      </c>
      <c r="V79" s="115">
        <f t="shared" ref="V79:Y79" si="126">E116</f>
        <v>190</v>
      </c>
      <c r="W79" s="115">
        <f t="shared" si="126"/>
        <v>95</v>
      </c>
      <c r="X79" s="115">
        <f t="shared" si="126"/>
        <v>203.57142857142858</v>
      </c>
      <c r="Y79" s="115">
        <f t="shared" si="126"/>
        <v>81.428571428571431</v>
      </c>
      <c r="AA79" s="82">
        <v>4</v>
      </c>
      <c r="AB79" s="127">
        <v>44290</v>
      </c>
      <c r="AC79" s="1">
        <f>D117</f>
        <v>456</v>
      </c>
      <c r="AD79" s="1">
        <f t="shared" ref="AD79:AG79" si="127">E117</f>
        <v>304</v>
      </c>
      <c r="AE79" s="1">
        <f t="shared" si="127"/>
        <v>152</v>
      </c>
      <c r="AF79" s="115">
        <f t="shared" si="127"/>
        <v>325.71428571428572</v>
      </c>
      <c r="AG79" s="115">
        <f t="shared" si="127"/>
        <v>130.28571428571428</v>
      </c>
      <c r="AJ79" s="82">
        <v>4</v>
      </c>
      <c r="AK79" s="127">
        <v>44290</v>
      </c>
      <c r="AL79" s="1">
        <f>D118</f>
        <v>49</v>
      </c>
      <c r="AM79" s="115">
        <f t="shared" ref="AM79:AP79" si="128">E118</f>
        <v>32.666666666666664</v>
      </c>
      <c r="AN79" s="115">
        <f t="shared" si="128"/>
        <v>16.333333333333332</v>
      </c>
      <c r="AO79" s="1">
        <f t="shared" si="128"/>
        <v>35</v>
      </c>
      <c r="AP79" s="1">
        <f t="shared" si="128"/>
        <v>14</v>
      </c>
      <c r="AT79" s="82">
        <v>4</v>
      </c>
      <c r="AU79" s="127">
        <v>44290</v>
      </c>
      <c r="AV79" s="1">
        <f>D119</f>
        <v>66</v>
      </c>
      <c r="AW79" s="115">
        <f t="shared" ref="AW79:AZ79" si="129">E119</f>
        <v>44</v>
      </c>
      <c r="AX79" s="115">
        <f t="shared" si="129"/>
        <v>22</v>
      </c>
      <c r="AY79" s="115">
        <f t="shared" si="129"/>
        <v>47.142857142857146</v>
      </c>
      <c r="AZ79" s="115">
        <f t="shared" si="129"/>
        <v>18.857142857142858</v>
      </c>
    </row>
    <row r="80" spans="1:52" ht="15.75" thickBot="1">
      <c r="A80" s="82">
        <v>5</v>
      </c>
      <c r="B80" s="97">
        <v>44197</v>
      </c>
      <c r="C80" s="88"/>
      <c r="D80" s="1"/>
      <c r="E80" s="1"/>
      <c r="F80" s="1"/>
      <c r="G80" s="1"/>
      <c r="H80" s="14"/>
      <c r="K80" s="82">
        <v>5</v>
      </c>
      <c r="L80" s="127">
        <v>44321</v>
      </c>
      <c r="M80" s="1">
        <f>D134</f>
        <v>923</v>
      </c>
      <c r="N80" s="115">
        <f t="shared" ref="N80:Q80" si="130">E134</f>
        <v>615.33333333333337</v>
      </c>
      <c r="O80" s="115">
        <f t="shared" si="130"/>
        <v>307.66666666666669</v>
      </c>
      <c r="P80" s="115">
        <f t="shared" si="130"/>
        <v>659.28571428571433</v>
      </c>
      <c r="Q80" s="115">
        <f t="shared" si="130"/>
        <v>263.71428571428567</v>
      </c>
      <c r="S80" s="82">
        <v>5</v>
      </c>
      <c r="T80" s="127">
        <v>44321</v>
      </c>
      <c r="U80" s="1">
        <f>D129</f>
        <v>312</v>
      </c>
      <c r="V80" s="115">
        <f t="shared" ref="V80:Y80" si="131">E129</f>
        <v>208</v>
      </c>
      <c r="W80" s="115">
        <f t="shared" si="131"/>
        <v>104</v>
      </c>
      <c r="X80" s="115">
        <f t="shared" si="131"/>
        <v>222.85714285714286</v>
      </c>
      <c r="Y80" s="115">
        <f t="shared" si="131"/>
        <v>89.142857142857139</v>
      </c>
      <c r="AA80" s="82">
        <v>5</v>
      </c>
      <c r="AB80" s="127">
        <v>44321</v>
      </c>
      <c r="AC80" s="1">
        <f>D130</f>
        <v>523</v>
      </c>
      <c r="AD80" s="115">
        <f t="shared" ref="AD80:AG80" si="132">E130</f>
        <v>348.66666666666669</v>
      </c>
      <c r="AE80" s="115">
        <f t="shared" si="132"/>
        <v>174.33333333333334</v>
      </c>
      <c r="AF80" s="115">
        <f t="shared" si="132"/>
        <v>373.57142857142861</v>
      </c>
      <c r="AG80" s="115">
        <f t="shared" si="132"/>
        <v>149.42857142857142</v>
      </c>
      <c r="AJ80" s="82">
        <v>5</v>
      </c>
      <c r="AK80" s="127">
        <v>44321</v>
      </c>
      <c r="AL80" s="1">
        <f>D131</f>
        <v>39</v>
      </c>
      <c r="AM80" s="1">
        <f t="shared" ref="AM80:AP80" si="133">E131</f>
        <v>26</v>
      </c>
      <c r="AN80" s="1">
        <f t="shared" si="133"/>
        <v>13</v>
      </c>
      <c r="AO80" s="115">
        <f t="shared" si="133"/>
        <v>27.857142857142858</v>
      </c>
      <c r="AP80" s="115">
        <f t="shared" si="133"/>
        <v>11.142857142857142</v>
      </c>
      <c r="AT80" s="82">
        <v>5</v>
      </c>
      <c r="AU80" s="127">
        <v>44321</v>
      </c>
      <c r="AV80" s="1">
        <f>D132</f>
        <v>49</v>
      </c>
      <c r="AW80" s="115">
        <f t="shared" ref="AW80:AZ80" si="134">E132</f>
        <v>32.666666666666664</v>
      </c>
      <c r="AX80" s="115">
        <f t="shared" si="134"/>
        <v>16.333333333333332</v>
      </c>
      <c r="AY80" s="115">
        <f t="shared" si="134"/>
        <v>35</v>
      </c>
      <c r="AZ80" s="115">
        <f t="shared" si="134"/>
        <v>14</v>
      </c>
    </row>
    <row r="81" spans="1:52">
      <c r="A81" s="93" t="s">
        <v>4</v>
      </c>
      <c r="B81" s="94"/>
      <c r="C81" s="94"/>
      <c r="D81" s="17">
        <f>SUM(D76:D80)</f>
        <v>6786</v>
      </c>
      <c r="E81" s="17">
        <f t="shared" ref="E81:H81" si="135">SUM(E76:E80)</f>
        <v>4524</v>
      </c>
      <c r="F81" s="17">
        <f t="shared" si="135"/>
        <v>2262</v>
      </c>
      <c r="G81" s="100">
        <f t="shared" si="135"/>
        <v>4847.1428571428578</v>
      </c>
      <c r="H81" s="100">
        <f t="shared" si="135"/>
        <v>1938.8571428571429</v>
      </c>
      <c r="K81" s="129">
        <f>K80+1</f>
        <v>6</v>
      </c>
      <c r="L81" s="127">
        <v>44353</v>
      </c>
      <c r="M81" s="128">
        <v>5692</v>
      </c>
      <c r="N81" s="128">
        <f t="shared" ref="N81:N87" si="136">+M81-O81</f>
        <v>3428</v>
      </c>
      <c r="O81" s="128">
        <f t="shared" ref="O81:Q81" si="137">F147</f>
        <v>2264</v>
      </c>
      <c r="P81" s="126">
        <f t="shared" ref="P81:P87" si="138">+M81-Q81</f>
        <v>3751.4285714285716</v>
      </c>
      <c r="Q81" s="126">
        <f t="shared" si="137"/>
        <v>1940.5714285714287</v>
      </c>
      <c r="S81" s="129">
        <f>S80+1</f>
        <v>6</v>
      </c>
      <c r="T81" s="127">
        <v>44353</v>
      </c>
      <c r="U81" s="18">
        <f>D142</f>
        <v>2468</v>
      </c>
      <c r="V81" s="19">
        <f t="shared" ref="V81:Y81" si="139">E142</f>
        <v>1645.3333333333333</v>
      </c>
      <c r="W81" s="19">
        <f t="shared" si="139"/>
        <v>822.66666666666663</v>
      </c>
      <c r="X81" s="19">
        <f t="shared" si="139"/>
        <v>1762.8571428571429</v>
      </c>
      <c r="Y81" s="19">
        <f t="shared" si="139"/>
        <v>705.14285714285711</v>
      </c>
      <c r="AA81" s="129">
        <f>AA80+1</f>
        <v>6</v>
      </c>
      <c r="AB81" s="127">
        <v>44353</v>
      </c>
      <c r="AC81" s="128">
        <f>D143</f>
        <v>2515</v>
      </c>
      <c r="AD81" s="126">
        <f t="shared" ref="AD81:AG81" si="140">E143</f>
        <v>1676.6666666666667</v>
      </c>
      <c r="AE81" s="126">
        <f t="shared" si="140"/>
        <v>838.33333333333337</v>
      </c>
      <c r="AF81" s="126">
        <f t="shared" si="140"/>
        <v>1796.4285714285716</v>
      </c>
      <c r="AG81" s="126">
        <f t="shared" si="140"/>
        <v>718.57142857142856</v>
      </c>
      <c r="AJ81" s="129">
        <f>AJ80+1</f>
        <v>6</v>
      </c>
      <c r="AK81" s="127">
        <v>44353</v>
      </c>
      <c r="AL81" s="18">
        <f>D144</f>
        <v>977</v>
      </c>
      <c r="AM81" s="19">
        <f t="shared" ref="AM81:AP81" si="141">E144</f>
        <v>651.33333333333337</v>
      </c>
      <c r="AN81" s="19">
        <f t="shared" si="141"/>
        <v>325.66666666666669</v>
      </c>
      <c r="AO81" s="19">
        <f t="shared" si="141"/>
        <v>697.85714285714289</v>
      </c>
      <c r="AP81" s="19">
        <f t="shared" si="141"/>
        <v>279.14285714285717</v>
      </c>
      <c r="AT81" s="129">
        <f>AT80+1</f>
        <v>6</v>
      </c>
      <c r="AU81" s="127">
        <v>44353</v>
      </c>
      <c r="AV81" s="18">
        <f>D145</f>
        <v>832</v>
      </c>
      <c r="AW81" s="19">
        <f t="shared" ref="AW81:AZ81" si="142">E145</f>
        <v>554.66666666666663</v>
      </c>
      <c r="AX81" s="19">
        <f t="shared" si="142"/>
        <v>277.33333333333331</v>
      </c>
      <c r="AY81" s="19">
        <f t="shared" si="142"/>
        <v>594.28571428571433</v>
      </c>
      <c r="AZ81" s="19">
        <f t="shared" si="142"/>
        <v>237.71428571428572</v>
      </c>
    </row>
    <row r="82" spans="1:52" ht="15.75" thickBot="1">
      <c r="A82" s="95" t="s">
        <v>6</v>
      </c>
      <c r="B82" s="96"/>
      <c r="C82" s="96"/>
      <c r="D82" s="20">
        <f>+D81/25</f>
        <v>271.44</v>
      </c>
      <c r="E82" s="20">
        <f t="shared" ref="E82:H82" si="143">+E81/25</f>
        <v>180.96</v>
      </c>
      <c r="F82" s="20">
        <f t="shared" si="143"/>
        <v>90.48</v>
      </c>
      <c r="G82" s="20">
        <f t="shared" si="143"/>
        <v>193.8857142857143</v>
      </c>
      <c r="H82" s="20">
        <f t="shared" si="143"/>
        <v>77.554285714285712</v>
      </c>
      <c r="K82" s="129">
        <f t="shared" ref="K82:K87" si="144">K81+1</f>
        <v>7</v>
      </c>
      <c r="L82" s="127">
        <v>44384</v>
      </c>
      <c r="M82" s="126">
        <v>5813</v>
      </c>
      <c r="N82" s="126">
        <f t="shared" si="136"/>
        <v>3642</v>
      </c>
      <c r="O82" s="126">
        <f t="shared" ref="O82:Q82" si="145">F160</f>
        <v>2171</v>
      </c>
      <c r="P82" s="126">
        <f t="shared" si="138"/>
        <v>3952.1428571428569</v>
      </c>
      <c r="Q82" s="126">
        <f t="shared" si="145"/>
        <v>1860.8571428571429</v>
      </c>
      <c r="S82" s="129">
        <f t="shared" ref="S82:S87" si="146">S81+1</f>
        <v>7</v>
      </c>
      <c r="T82" s="127">
        <v>44384</v>
      </c>
      <c r="U82" s="19">
        <f>D155</f>
        <v>2247</v>
      </c>
      <c r="V82" s="19">
        <f t="shared" ref="V82:Y82" si="147">E155</f>
        <v>1498</v>
      </c>
      <c r="W82" s="19">
        <f t="shared" si="147"/>
        <v>749</v>
      </c>
      <c r="X82" s="19">
        <f t="shared" si="147"/>
        <v>1605</v>
      </c>
      <c r="Y82" s="19">
        <f t="shared" si="147"/>
        <v>642</v>
      </c>
      <c r="AA82" s="129">
        <f t="shared" ref="AA82:AA87" si="148">AA81+1</f>
        <v>7</v>
      </c>
      <c r="AB82" s="127">
        <v>44384</v>
      </c>
      <c r="AC82" s="126">
        <f>D156</f>
        <v>2496</v>
      </c>
      <c r="AD82" s="126">
        <f t="shared" ref="AD82:AG82" si="149">E156</f>
        <v>1664</v>
      </c>
      <c r="AE82" s="126">
        <f t="shared" si="149"/>
        <v>832</v>
      </c>
      <c r="AF82" s="126">
        <f t="shared" si="149"/>
        <v>1782.8571428571429</v>
      </c>
      <c r="AG82" s="126">
        <f t="shared" si="149"/>
        <v>713.14285714285711</v>
      </c>
      <c r="AJ82" s="129">
        <f t="shared" ref="AJ82:AJ87" si="150">AJ81+1</f>
        <v>7</v>
      </c>
      <c r="AK82" s="127">
        <v>44384</v>
      </c>
      <c r="AL82" s="19">
        <f>D157</f>
        <v>928</v>
      </c>
      <c r="AM82" s="19">
        <f t="shared" ref="AM82:AP82" si="151">E157</f>
        <v>618.66666666666663</v>
      </c>
      <c r="AN82" s="19">
        <f t="shared" si="151"/>
        <v>309.33333333333331</v>
      </c>
      <c r="AO82" s="19">
        <f t="shared" si="151"/>
        <v>662.85714285714289</v>
      </c>
      <c r="AP82" s="19">
        <f t="shared" si="151"/>
        <v>265.14285714285717</v>
      </c>
      <c r="AT82" s="129">
        <f t="shared" ref="AT82:AT87" si="152">AT81+1</f>
        <v>7</v>
      </c>
      <c r="AU82" s="127">
        <v>44384</v>
      </c>
      <c r="AV82" s="19">
        <f>D158</f>
        <v>842</v>
      </c>
      <c r="AW82" s="19">
        <f t="shared" ref="AW82:AZ82" si="153">E158</f>
        <v>561.33333333333337</v>
      </c>
      <c r="AX82" s="19">
        <f t="shared" si="153"/>
        <v>280.66666666666669</v>
      </c>
      <c r="AY82" s="19">
        <f t="shared" si="153"/>
        <v>601.42857142857144</v>
      </c>
      <c r="AZ82" s="19">
        <f t="shared" si="153"/>
        <v>240.57142857142858</v>
      </c>
    </row>
    <row r="83" spans="1:52">
      <c r="K83" s="129">
        <f t="shared" si="144"/>
        <v>8</v>
      </c>
      <c r="L83" s="127">
        <v>44416</v>
      </c>
      <c r="M83" s="126">
        <v>5730</v>
      </c>
      <c r="N83" s="126">
        <f t="shared" si="136"/>
        <v>3520</v>
      </c>
      <c r="O83" s="126">
        <f t="shared" ref="O83:Q83" si="154">F173</f>
        <v>2210</v>
      </c>
      <c r="P83" s="126">
        <f t="shared" si="138"/>
        <v>3835.7142857142858</v>
      </c>
      <c r="Q83" s="126">
        <f t="shared" si="154"/>
        <v>1894.2857142857142</v>
      </c>
      <c r="S83" s="129">
        <f t="shared" si="146"/>
        <v>8</v>
      </c>
      <c r="T83" s="127">
        <v>44416</v>
      </c>
      <c r="U83" s="19">
        <f>D168</f>
        <v>2347</v>
      </c>
      <c r="V83" s="19">
        <f t="shared" ref="V83:Y83" si="155">E168</f>
        <v>1564.6666666666667</v>
      </c>
      <c r="W83" s="19">
        <f t="shared" si="155"/>
        <v>782.33333333333337</v>
      </c>
      <c r="X83" s="19">
        <f t="shared" si="155"/>
        <v>1676.4285714285716</v>
      </c>
      <c r="Y83" s="19">
        <f t="shared" si="155"/>
        <v>670.57142857142856</v>
      </c>
      <c r="AA83" s="129">
        <f t="shared" si="148"/>
        <v>8</v>
      </c>
      <c r="AB83" s="127">
        <v>44416</v>
      </c>
      <c r="AC83" s="126">
        <f>D169</f>
        <v>2516</v>
      </c>
      <c r="AD83" s="126">
        <f t="shared" ref="AD83:AG83" si="156">E169</f>
        <v>1677.3333333333333</v>
      </c>
      <c r="AE83" s="126">
        <f t="shared" si="156"/>
        <v>838.66666666666663</v>
      </c>
      <c r="AF83" s="126">
        <f t="shared" si="156"/>
        <v>1797.1428571428573</v>
      </c>
      <c r="AG83" s="126">
        <f t="shared" si="156"/>
        <v>718.85714285714289</v>
      </c>
      <c r="AJ83" s="129">
        <f t="shared" si="150"/>
        <v>8</v>
      </c>
      <c r="AK83" s="127">
        <v>44416</v>
      </c>
      <c r="AL83" s="19">
        <f>D170</f>
        <v>919</v>
      </c>
      <c r="AM83" s="19">
        <f t="shared" ref="AM83:AP83" si="157">E170</f>
        <v>612.66666666666663</v>
      </c>
      <c r="AN83" s="19">
        <f t="shared" si="157"/>
        <v>306.33333333333331</v>
      </c>
      <c r="AO83" s="19">
        <f t="shared" si="157"/>
        <v>656.42857142857144</v>
      </c>
      <c r="AP83" s="19">
        <f t="shared" si="157"/>
        <v>262.57142857142856</v>
      </c>
      <c r="AT83" s="129">
        <f t="shared" si="152"/>
        <v>8</v>
      </c>
      <c r="AU83" s="127">
        <v>44416</v>
      </c>
      <c r="AV83" s="19">
        <f>D171</f>
        <v>848</v>
      </c>
      <c r="AW83" s="19">
        <f t="shared" ref="AW83:AZ83" si="158">E171</f>
        <v>565.33333333333337</v>
      </c>
      <c r="AX83" s="19">
        <f t="shared" si="158"/>
        <v>282.66666666666669</v>
      </c>
      <c r="AY83" s="19">
        <f t="shared" si="158"/>
        <v>605.71428571428578</v>
      </c>
      <c r="AZ83" s="19">
        <f t="shared" si="158"/>
        <v>242.28571428571428</v>
      </c>
    </row>
    <row r="84" spans="1:52">
      <c r="K84" s="129">
        <f t="shared" si="144"/>
        <v>9</v>
      </c>
      <c r="L84" s="127">
        <v>44448</v>
      </c>
      <c r="M84" s="1">
        <v>5866</v>
      </c>
      <c r="N84" s="115">
        <f t="shared" si="136"/>
        <v>3650.666666666667</v>
      </c>
      <c r="O84" s="115">
        <f t="shared" ref="O84:Q84" si="159">F186</f>
        <v>2215.333333333333</v>
      </c>
      <c r="P84" s="115">
        <f t="shared" si="138"/>
        <v>3967.1428571428569</v>
      </c>
      <c r="Q84" s="115">
        <f t="shared" si="159"/>
        <v>1898.8571428571429</v>
      </c>
      <c r="S84" s="129">
        <f t="shared" si="146"/>
        <v>9</v>
      </c>
      <c r="T84" s="127">
        <v>44448</v>
      </c>
      <c r="U84" s="1">
        <f>D181</f>
        <v>2312</v>
      </c>
      <c r="V84" s="115">
        <f t="shared" ref="V84:Y84" si="160">E181</f>
        <v>1541.3333333333333</v>
      </c>
      <c r="W84" s="115">
        <f t="shared" si="160"/>
        <v>770.66666666666663</v>
      </c>
      <c r="X84" s="115">
        <f t="shared" si="160"/>
        <v>1651.4285714285716</v>
      </c>
      <c r="Y84" s="115">
        <f t="shared" si="160"/>
        <v>660.57142857142856</v>
      </c>
      <c r="AA84" s="129">
        <f t="shared" si="148"/>
        <v>9</v>
      </c>
      <c r="AB84" s="127">
        <v>44448</v>
      </c>
      <c r="AC84" s="1">
        <f>D182</f>
        <v>2578</v>
      </c>
      <c r="AD84" s="115">
        <f t="shared" ref="AD84:AG84" si="161">E182</f>
        <v>1718.6666666666667</v>
      </c>
      <c r="AE84" s="115">
        <f t="shared" si="161"/>
        <v>859.33333333333337</v>
      </c>
      <c r="AF84" s="115">
        <f t="shared" si="161"/>
        <v>1841.4285714285716</v>
      </c>
      <c r="AG84" s="115">
        <f t="shared" si="161"/>
        <v>736.57142857142856</v>
      </c>
      <c r="AJ84" s="129">
        <f t="shared" si="150"/>
        <v>9</v>
      </c>
      <c r="AK84" s="127">
        <v>44448</v>
      </c>
      <c r="AL84" s="1">
        <f>D183</f>
        <v>895</v>
      </c>
      <c r="AM84" s="115">
        <f t="shared" ref="AM84:AP84" si="162">E183</f>
        <v>596.66666666666663</v>
      </c>
      <c r="AN84" s="115">
        <f t="shared" si="162"/>
        <v>298.33333333333331</v>
      </c>
      <c r="AO84" s="115">
        <f t="shared" si="162"/>
        <v>639.28571428571433</v>
      </c>
      <c r="AP84" s="115">
        <f t="shared" si="162"/>
        <v>255.71428571428572</v>
      </c>
      <c r="AT84" s="129">
        <f t="shared" si="152"/>
        <v>9</v>
      </c>
      <c r="AU84" s="127">
        <v>44448</v>
      </c>
      <c r="AV84" s="1">
        <f>D184</f>
        <v>861</v>
      </c>
      <c r="AW84" s="115">
        <f t="shared" ref="AW84:AZ84" si="163">E184</f>
        <v>574</v>
      </c>
      <c r="AX84" s="115">
        <f t="shared" si="163"/>
        <v>287</v>
      </c>
      <c r="AY84" s="115">
        <f t="shared" si="163"/>
        <v>615</v>
      </c>
      <c r="AZ84" s="115">
        <f t="shared" si="163"/>
        <v>246</v>
      </c>
    </row>
    <row r="85" spans="1:52" ht="28.5">
      <c r="A85" s="90" t="s">
        <v>49</v>
      </c>
      <c r="B85" s="90"/>
      <c r="C85" s="90"/>
      <c r="K85" s="129">
        <f t="shared" si="144"/>
        <v>10</v>
      </c>
      <c r="L85" s="127">
        <v>44479</v>
      </c>
      <c r="M85" s="1">
        <v>5796</v>
      </c>
      <c r="N85" s="115">
        <f t="shared" si="136"/>
        <v>3558.3333333333335</v>
      </c>
      <c r="O85" s="115">
        <f t="shared" ref="O85:Q85" si="164">F199</f>
        <v>2237.6666666666665</v>
      </c>
      <c r="P85" s="1">
        <f t="shared" si="138"/>
        <v>3878</v>
      </c>
      <c r="Q85" s="1">
        <f t="shared" si="164"/>
        <v>1918</v>
      </c>
      <c r="S85" s="129">
        <f t="shared" si="146"/>
        <v>10</v>
      </c>
      <c r="T85" s="127">
        <v>44479</v>
      </c>
      <c r="U85" s="1">
        <f>D194</f>
        <v>2344</v>
      </c>
      <c r="V85" s="115">
        <f t="shared" ref="V85:Y85" si="165">E194</f>
        <v>1562.6666666666667</v>
      </c>
      <c r="W85" s="115">
        <f t="shared" si="165"/>
        <v>781.33333333333337</v>
      </c>
      <c r="X85" s="115">
        <f t="shared" si="165"/>
        <v>1674.2857142857144</v>
      </c>
      <c r="Y85" s="115">
        <f t="shared" si="165"/>
        <v>669.71428571428567</v>
      </c>
      <c r="AA85" s="129">
        <f t="shared" si="148"/>
        <v>10</v>
      </c>
      <c r="AB85" s="127">
        <v>44479</v>
      </c>
      <c r="AC85" s="1">
        <f>D195</f>
        <v>2498</v>
      </c>
      <c r="AD85" s="115">
        <f t="shared" ref="AD85:AG85" si="166">E195</f>
        <v>1665.3333333333333</v>
      </c>
      <c r="AE85" s="115">
        <f t="shared" si="166"/>
        <v>832.66666666666663</v>
      </c>
      <c r="AF85" s="115">
        <f t="shared" si="166"/>
        <v>1784.2857142857144</v>
      </c>
      <c r="AG85" s="115">
        <f t="shared" si="166"/>
        <v>713.71428571428567</v>
      </c>
      <c r="AJ85" s="129">
        <f t="shared" si="150"/>
        <v>10</v>
      </c>
      <c r="AK85" s="127">
        <v>44479</v>
      </c>
      <c r="AL85" s="1">
        <f>D196</f>
        <v>973</v>
      </c>
      <c r="AM85" s="115">
        <f t="shared" ref="AM85:AP85" si="167">E196</f>
        <v>648.66666666666663</v>
      </c>
      <c r="AN85" s="115">
        <f t="shared" si="167"/>
        <v>324.33333333333331</v>
      </c>
      <c r="AO85" s="1">
        <f t="shared" si="167"/>
        <v>695</v>
      </c>
      <c r="AP85" s="1">
        <f t="shared" si="167"/>
        <v>278</v>
      </c>
      <c r="AT85" s="129">
        <f t="shared" si="152"/>
        <v>10</v>
      </c>
      <c r="AU85" s="127">
        <v>44479</v>
      </c>
      <c r="AV85" s="1">
        <f>D197</f>
        <v>898</v>
      </c>
      <c r="AW85" s="115">
        <f t="shared" ref="AW85:AZ85" si="168">E197</f>
        <v>598.66666666666663</v>
      </c>
      <c r="AX85" s="115">
        <f t="shared" si="168"/>
        <v>299.33333333333331</v>
      </c>
      <c r="AY85" s="115">
        <f t="shared" si="168"/>
        <v>641.42857142857144</v>
      </c>
      <c r="AZ85" s="115">
        <f t="shared" si="168"/>
        <v>256.57142857142856</v>
      </c>
    </row>
    <row r="86" spans="1:52" ht="18.75">
      <c r="A86" s="91" t="s">
        <v>50</v>
      </c>
      <c r="K86" s="129">
        <f t="shared" si="144"/>
        <v>11</v>
      </c>
      <c r="L86" s="127">
        <v>44511</v>
      </c>
      <c r="M86" s="1">
        <v>5882</v>
      </c>
      <c r="N86" s="115">
        <f t="shared" si="136"/>
        <v>3654.6666666666665</v>
      </c>
      <c r="O86" s="115">
        <f t="shared" ref="O86:Q86" si="169">F212</f>
        <v>2227.3333333333335</v>
      </c>
      <c r="P86" s="115">
        <f t="shared" si="138"/>
        <v>3972.8571428571431</v>
      </c>
      <c r="Q86" s="115">
        <f t="shared" si="169"/>
        <v>1909.1428571428571</v>
      </c>
      <c r="S86" s="129">
        <f t="shared" si="146"/>
        <v>11</v>
      </c>
      <c r="T86" s="127">
        <v>44511</v>
      </c>
      <c r="U86" s="1">
        <f>D207</f>
        <v>2367</v>
      </c>
      <c r="V86" s="115">
        <f t="shared" ref="V86:Y86" si="170">E207</f>
        <v>1578</v>
      </c>
      <c r="W86" s="115">
        <f t="shared" si="170"/>
        <v>789</v>
      </c>
      <c r="X86" s="115">
        <f t="shared" si="170"/>
        <v>1690.7142857142858</v>
      </c>
      <c r="Y86" s="115">
        <f t="shared" si="170"/>
        <v>676.28571428571433</v>
      </c>
      <c r="AA86" s="129">
        <f t="shared" si="148"/>
        <v>11</v>
      </c>
      <c r="AB86" s="127">
        <v>44511</v>
      </c>
      <c r="AC86" s="1">
        <f>D208</f>
        <v>2539</v>
      </c>
      <c r="AD86" s="115">
        <f t="shared" ref="AD86:AG86" si="171">E208</f>
        <v>1692.6666666666667</v>
      </c>
      <c r="AE86" s="115">
        <f t="shared" si="171"/>
        <v>846.33333333333337</v>
      </c>
      <c r="AF86" s="115">
        <f t="shared" si="171"/>
        <v>1813.5714285714287</v>
      </c>
      <c r="AG86" s="115">
        <f t="shared" si="171"/>
        <v>725.42857142857144</v>
      </c>
      <c r="AJ86" s="129">
        <f t="shared" si="150"/>
        <v>11</v>
      </c>
      <c r="AK86" s="127">
        <v>44511</v>
      </c>
      <c r="AL86" s="1">
        <f>D209</f>
        <v>911</v>
      </c>
      <c r="AM86" s="115">
        <f t="shared" ref="AM86:AP86" si="172">E209</f>
        <v>607.33333333333337</v>
      </c>
      <c r="AN86" s="115">
        <f t="shared" si="172"/>
        <v>303.66666666666669</v>
      </c>
      <c r="AO86" s="115">
        <f t="shared" si="172"/>
        <v>650.71428571428578</v>
      </c>
      <c r="AP86" s="115">
        <f t="shared" si="172"/>
        <v>260.28571428571428</v>
      </c>
      <c r="AT86" s="129">
        <f t="shared" si="152"/>
        <v>11</v>
      </c>
      <c r="AU86" s="127">
        <v>44511</v>
      </c>
      <c r="AV86" s="1">
        <f>D210</f>
        <v>865</v>
      </c>
      <c r="AW86" s="115">
        <f t="shared" ref="AW86:AZ86" si="173">E210</f>
        <v>576.66666666666663</v>
      </c>
      <c r="AX86" s="115">
        <f t="shared" si="173"/>
        <v>288.33333333333331</v>
      </c>
      <c r="AY86" s="115">
        <f t="shared" si="173"/>
        <v>617.85714285714289</v>
      </c>
      <c r="AZ86" s="115">
        <f t="shared" si="173"/>
        <v>247.14285714285714</v>
      </c>
    </row>
    <row r="87" spans="1:52" ht="15.75" thickBot="1">
      <c r="A87" s="92" t="s">
        <v>48</v>
      </c>
      <c r="K87" s="130">
        <f t="shared" si="144"/>
        <v>12</v>
      </c>
      <c r="L87" s="131">
        <v>44542</v>
      </c>
      <c r="M87" s="15">
        <v>5792</v>
      </c>
      <c r="N87" s="123">
        <f t="shared" si="136"/>
        <v>3594.666666666667</v>
      </c>
      <c r="O87" s="123">
        <f t="shared" ref="O87:Q87" si="174">F225</f>
        <v>2197.333333333333</v>
      </c>
      <c r="P87" s="123">
        <f t="shared" si="138"/>
        <v>3908.5714285714284</v>
      </c>
      <c r="Q87" s="123">
        <f t="shared" si="174"/>
        <v>1883.4285714285713</v>
      </c>
      <c r="S87" s="130">
        <f t="shared" si="146"/>
        <v>12</v>
      </c>
      <c r="T87" s="131">
        <v>44542</v>
      </c>
      <c r="U87" s="15">
        <f>D220</f>
        <v>2289</v>
      </c>
      <c r="V87" s="123">
        <f t="shared" ref="V87:Y87" si="175">E220</f>
        <v>1526</v>
      </c>
      <c r="W87" s="123">
        <f t="shared" si="175"/>
        <v>763</v>
      </c>
      <c r="X87" s="123">
        <f t="shared" si="175"/>
        <v>1635</v>
      </c>
      <c r="Y87" s="123">
        <f t="shared" si="175"/>
        <v>654</v>
      </c>
      <c r="AA87" s="130">
        <f t="shared" si="148"/>
        <v>12</v>
      </c>
      <c r="AB87" s="131">
        <v>44542</v>
      </c>
      <c r="AC87" s="15">
        <f>D221</f>
        <v>2526</v>
      </c>
      <c r="AD87" s="15">
        <f t="shared" ref="AD87:AG87" si="176">E221</f>
        <v>1684</v>
      </c>
      <c r="AE87" s="15">
        <f t="shared" si="176"/>
        <v>842</v>
      </c>
      <c r="AF87" s="123">
        <f t="shared" si="176"/>
        <v>1804.2857142857144</v>
      </c>
      <c r="AG87" s="123">
        <f t="shared" si="176"/>
        <v>721.71428571428567</v>
      </c>
      <c r="AJ87" s="130">
        <f t="shared" si="150"/>
        <v>12</v>
      </c>
      <c r="AK87" s="131">
        <v>44542</v>
      </c>
      <c r="AL87" s="123">
        <f>D222</f>
        <v>898</v>
      </c>
      <c r="AM87" s="123">
        <f t="shared" ref="AM87:AP87" si="177">E222</f>
        <v>598.66666666666663</v>
      </c>
      <c r="AN87" s="123">
        <f t="shared" si="177"/>
        <v>299.33333333333331</v>
      </c>
      <c r="AO87" s="123">
        <f t="shared" si="177"/>
        <v>641.42857142857144</v>
      </c>
      <c r="AP87" s="123">
        <f t="shared" si="177"/>
        <v>256.57142857142856</v>
      </c>
      <c r="AT87" s="130">
        <f t="shared" si="152"/>
        <v>12</v>
      </c>
      <c r="AU87" s="131">
        <v>44542</v>
      </c>
      <c r="AV87" s="15">
        <f>D223</f>
        <v>879</v>
      </c>
      <c r="AW87" s="123">
        <f t="shared" ref="AW87:AZ87" si="178">E223</f>
        <v>586</v>
      </c>
      <c r="AX87" s="123">
        <f t="shared" si="178"/>
        <v>293</v>
      </c>
      <c r="AY87" s="123">
        <f t="shared" si="178"/>
        <v>627.85714285714289</v>
      </c>
      <c r="AZ87" s="123">
        <f t="shared" si="178"/>
        <v>251.14285714285714</v>
      </c>
    </row>
    <row r="88" spans="1:52" ht="15.75" thickBot="1">
      <c r="A88" s="28" t="s">
        <v>43</v>
      </c>
      <c r="B88" s="38" t="s">
        <v>47</v>
      </c>
      <c r="C88" s="38" t="s">
        <v>44</v>
      </c>
      <c r="D88" s="38" t="s">
        <v>4</v>
      </c>
      <c r="E88" s="38" t="s">
        <v>28</v>
      </c>
      <c r="F88" s="38" t="s">
        <v>45</v>
      </c>
      <c r="G88" s="38" t="s">
        <v>38</v>
      </c>
      <c r="H88" s="39" t="s">
        <v>46</v>
      </c>
      <c r="K88" s="93" t="s">
        <v>4</v>
      </c>
      <c r="L88" s="94"/>
      <c r="M88" s="117">
        <f>SUM(M76:M87)</f>
        <v>59380</v>
      </c>
      <c r="N88" s="100">
        <f t="shared" ref="N88:Q88" si="179">SUM(N76:N87)</f>
        <v>36454.333333333328</v>
      </c>
      <c r="O88" s="100">
        <f t="shared" si="179"/>
        <v>22925.666666666664</v>
      </c>
      <c r="P88" s="100">
        <f t="shared" si="179"/>
        <v>39729.428571428572</v>
      </c>
      <c r="Q88" s="100">
        <f t="shared" si="179"/>
        <v>19650.571428571431</v>
      </c>
      <c r="S88" s="93" t="s">
        <v>4</v>
      </c>
      <c r="T88" s="94"/>
      <c r="U88" s="117">
        <f>SUM(U76:U87)</f>
        <v>24307</v>
      </c>
      <c r="V88" s="100">
        <f t="shared" ref="V88:Y88" si="180">SUM(V76:V87)</f>
        <v>16204.666666666666</v>
      </c>
      <c r="W88" s="100">
        <f t="shared" si="180"/>
        <v>8102.333333333333</v>
      </c>
      <c r="X88" s="100">
        <f t="shared" si="180"/>
        <v>17362.142857142859</v>
      </c>
      <c r="Y88" s="100">
        <f t="shared" si="180"/>
        <v>6944.8571428571431</v>
      </c>
      <c r="AA88" s="93" t="s">
        <v>4</v>
      </c>
      <c r="AB88" s="94"/>
      <c r="AC88" s="117">
        <f>SUM(AC76:AC87)</f>
        <v>26647</v>
      </c>
      <c r="AD88" s="100">
        <f t="shared" ref="AD88:AG88" si="181">SUM(AD76:AD87)</f>
        <v>17764.666666666668</v>
      </c>
      <c r="AE88" s="100">
        <f t="shared" si="181"/>
        <v>8882.3333333333339</v>
      </c>
      <c r="AF88" s="100">
        <f t="shared" si="181"/>
        <v>19033.571428571428</v>
      </c>
      <c r="AG88" s="100">
        <f t="shared" si="181"/>
        <v>7613.4285714285706</v>
      </c>
      <c r="AJ88" s="93" t="s">
        <v>4</v>
      </c>
      <c r="AK88" s="94"/>
      <c r="AL88" s="117">
        <f>SUM(AL76:AL87)</f>
        <v>9439</v>
      </c>
      <c r="AM88" s="100">
        <f t="shared" ref="AM88:AP88" si="182">SUM(AM76:AM87)</f>
        <v>6292.666666666667</v>
      </c>
      <c r="AN88" s="100">
        <f t="shared" si="182"/>
        <v>3146.3333333333335</v>
      </c>
      <c r="AO88" s="100">
        <f t="shared" si="182"/>
        <v>6742.1428571428578</v>
      </c>
      <c r="AP88" s="100">
        <f t="shared" si="182"/>
        <v>2696.8571428571427</v>
      </c>
      <c r="AT88" s="93" t="s">
        <v>4</v>
      </c>
      <c r="AU88" s="94"/>
      <c r="AV88" s="117">
        <f>SUM(AV76:AV87)</f>
        <v>8384</v>
      </c>
      <c r="AW88" s="100">
        <f t="shared" ref="AW88:AZ88" si="183">SUM(AW76:AW87)</f>
        <v>5589.3333333333339</v>
      </c>
      <c r="AX88" s="100">
        <f t="shared" si="183"/>
        <v>2794.666666666667</v>
      </c>
      <c r="AY88" s="100">
        <f t="shared" si="183"/>
        <v>5988.5714285714294</v>
      </c>
      <c r="AZ88" s="100">
        <f t="shared" si="183"/>
        <v>2395.428571428572</v>
      </c>
    </row>
    <row r="89" spans="1:52">
      <c r="A89" s="81">
        <v>1</v>
      </c>
      <c r="B89" s="97">
        <v>44228</v>
      </c>
      <c r="C89" s="89" t="s">
        <v>13</v>
      </c>
      <c r="D89" s="24">
        <v>2466</v>
      </c>
      <c r="E89" s="98">
        <f t="shared" ref="E89:E92" si="184">D89/1.5</f>
        <v>1644</v>
      </c>
      <c r="F89" s="98">
        <f t="shared" ref="F89:F92" si="185">D89/3</f>
        <v>822</v>
      </c>
      <c r="G89" s="98">
        <f t="shared" ref="G89:G92" si="186">D89/1.4</f>
        <v>1761.4285714285716</v>
      </c>
      <c r="H89" s="99">
        <f t="shared" ref="H89:H92" si="187">D89/3.5</f>
        <v>704.57142857142856</v>
      </c>
      <c r="K89" s="125" t="s">
        <v>5</v>
      </c>
      <c r="L89" s="124"/>
      <c r="M89" s="19">
        <f>M88/12</f>
        <v>4948.333333333333</v>
      </c>
      <c r="N89" s="19">
        <f t="shared" ref="N89:Q89" si="188">N88/12</f>
        <v>3037.8611111111109</v>
      </c>
      <c r="O89" s="19">
        <f t="shared" si="188"/>
        <v>1910.4722222222219</v>
      </c>
      <c r="P89" s="19">
        <f t="shared" si="188"/>
        <v>3310.7857142857142</v>
      </c>
      <c r="Q89" s="19">
        <f t="shared" si="188"/>
        <v>1637.5476190476193</v>
      </c>
      <c r="S89" s="125" t="s">
        <v>5</v>
      </c>
      <c r="T89" s="124"/>
      <c r="U89" s="19">
        <f>U88/12</f>
        <v>2025.5833333333333</v>
      </c>
      <c r="V89" s="19">
        <f t="shared" ref="V89:Y89" si="189">V88/12</f>
        <v>1350.3888888888889</v>
      </c>
      <c r="W89" s="19">
        <f t="shared" si="189"/>
        <v>675.19444444444446</v>
      </c>
      <c r="X89" s="19">
        <f t="shared" si="189"/>
        <v>1446.8452380952383</v>
      </c>
      <c r="Y89" s="19">
        <f t="shared" si="189"/>
        <v>578.7380952380953</v>
      </c>
      <c r="AA89" s="125" t="s">
        <v>5</v>
      </c>
      <c r="AB89" s="124"/>
      <c r="AC89" s="19">
        <f>AC88/12</f>
        <v>2220.5833333333335</v>
      </c>
      <c r="AD89" s="19">
        <f t="shared" ref="AD89:AG89" si="190">AD88/12</f>
        <v>1480.3888888888889</v>
      </c>
      <c r="AE89" s="19">
        <f t="shared" si="190"/>
        <v>740.19444444444446</v>
      </c>
      <c r="AF89" s="19">
        <f t="shared" si="190"/>
        <v>1586.1309523809523</v>
      </c>
      <c r="AG89" s="19">
        <f t="shared" si="190"/>
        <v>634.45238095238085</v>
      </c>
      <c r="AJ89" s="125" t="s">
        <v>5</v>
      </c>
      <c r="AK89" s="124"/>
      <c r="AL89" s="19">
        <f>AL88/12</f>
        <v>786.58333333333337</v>
      </c>
      <c r="AM89" s="19">
        <f t="shared" ref="AM89:AP89" si="191">AM88/12</f>
        <v>524.38888888888891</v>
      </c>
      <c r="AN89" s="19">
        <f t="shared" si="191"/>
        <v>262.19444444444446</v>
      </c>
      <c r="AO89" s="19">
        <f t="shared" si="191"/>
        <v>561.84523809523819</v>
      </c>
      <c r="AP89" s="19">
        <f t="shared" si="191"/>
        <v>224.73809523809521</v>
      </c>
      <c r="AT89" s="125" t="s">
        <v>5</v>
      </c>
      <c r="AU89" s="124"/>
      <c r="AV89" s="19">
        <f>AV88/12</f>
        <v>698.66666666666663</v>
      </c>
      <c r="AW89" s="19">
        <f t="shared" ref="AW89:AZ89" si="192">AW88/12</f>
        <v>465.77777777777783</v>
      </c>
      <c r="AX89" s="19">
        <f t="shared" si="192"/>
        <v>232.88888888888891</v>
      </c>
      <c r="AY89" s="19">
        <f t="shared" si="192"/>
        <v>499.04761904761909</v>
      </c>
      <c r="AZ89" s="19">
        <f t="shared" si="192"/>
        <v>199.61904761904768</v>
      </c>
    </row>
    <row r="90" spans="1:52" ht="15.75" thickBot="1">
      <c r="A90" s="82">
        <v>2</v>
      </c>
      <c r="B90" s="97">
        <v>44228</v>
      </c>
      <c r="C90" s="88" t="s">
        <v>51</v>
      </c>
      <c r="D90" s="1">
        <v>2648</v>
      </c>
      <c r="E90" s="98">
        <f t="shared" si="184"/>
        <v>1765.3333333333333</v>
      </c>
      <c r="F90" s="98">
        <f t="shared" si="185"/>
        <v>882.66666666666663</v>
      </c>
      <c r="G90" s="98">
        <f t="shared" si="186"/>
        <v>1891.4285714285716</v>
      </c>
      <c r="H90" s="99">
        <f t="shared" si="187"/>
        <v>756.57142857142856</v>
      </c>
      <c r="K90" s="95" t="s">
        <v>6</v>
      </c>
      <c r="L90" s="96"/>
      <c r="M90" s="20">
        <f>M89/25</f>
        <v>197.93333333333331</v>
      </c>
      <c r="N90" s="20">
        <f t="shared" ref="N90:Q90" si="193">N89/25</f>
        <v>121.51444444444444</v>
      </c>
      <c r="O90" s="20">
        <f t="shared" si="193"/>
        <v>76.418888888888873</v>
      </c>
      <c r="P90" s="20">
        <f t="shared" si="193"/>
        <v>132.43142857142857</v>
      </c>
      <c r="Q90" s="20">
        <f t="shared" si="193"/>
        <v>65.501904761904768</v>
      </c>
      <c r="S90" s="95" t="s">
        <v>6</v>
      </c>
      <c r="T90" s="96"/>
      <c r="U90" s="20">
        <f>U89/25</f>
        <v>81.023333333333326</v>
      </c>
      <c r="V90" s="20">
        <f t="shared" ref="V90:Y90" si="194">V89/25</f>
        <v>54.015555555555558</v>
      </c>
      <c r="W90" s="20">
        <f t="shared" si="194"/>
        <v>27.007777777777779</v>
      </c>
      <c r="X90" s="20">
        <f t="shared" si="194"/>
        <v>57.873809523809534</v>
      </c>
      <c r="Y90" s="20">
        <f t="shared" si="194"/>
        <v>23.149523809523814</v>
      </c>
      <c r="AA90" s="95" t="s">
        <v>6</v>
      </c>
      <c r="AB90" s="96"/>
      <c r="AC90" s="20">
        <f>AC89/25</f>
        <v>88.823333333333338</v>
      </c>
      <c r="AD90" s="20">
        <f t="shared" ref="AD90:AG90" si="195">AD89/25</f>
        <v>59.215555555555554</v>
      </c>
      <c r="AE90" s="20">
        <f t="shared" si="195"/>
        <v>29.607777777777777</v>
      </c>
      <c r="AF90" s="20">
        <f t="shared" si="195"/>
        <v>63.445238095238089</v>
      </c>
      <c r="AG90" s="20">
        <f t="shared" si="195"/>
        <v>25.378095238095234</v>
      </c>
      <c r="AJ90" s="95" t="s">
        <v>6</v>
      </c>
      <c r="AK90" s="96"/>
      <c r="AL90" s="20">
        <f>AL89/25</f>
        <v>31.463333333333335</v>
      </c>
      <c r="AM90" s="20">
        <f t="shared" ref="AM90:AP90" si="196">AM89/25</f>
        <v>20.975555555555555</v>
      </c>
      <c r="AN90" s="20">
        <f t="shared" si="196"/>
        <v>10.487777777777778</v>
      </c>
      <c r="AO90" s="20">
        <f t="shared" si="196"/>
        <v>22.473809523809528</v>
      </c>
      <c r="AP90" s="20">
        <f t="shared" si="196"/>
        <v>8.9895238095238081</v>
      </c>
      <c r="AT90" s="95" t="s">
        <v>6</v>
      </c>
      <c r="AU90" s="96"/>
      <c r="AV90" s="20">
        <f>AV89/25</f>
        <v>27.946666666666665</v>
      </c>
      <c r="AW90" s="20">
        <f t="shared" ref="AW90:AZ90" si="197">AW89/25</f>
        <v>18.631111111111114</v>
      </c>
      <c r="AX90" s="20">
        <f t="shared" si="197"/>
        <v>9.3155555555555569</v>
      </c>
      <c r="AY90" s="20">
        <f t="shared" si="197"/>
        <v>19.961904761904762</v>
      </c>
      <c r="AZ90" s="20">
        <f t="shared" si="197"/>
        <v>7.9847619047619069</v>
      </c>
    </row>
    <row r="91" spans="1:52">
      <c r="A91" s="82">
        <v>3</v>
      </c>
      <c r="B91" s="97">
        <v>44228</v>
      </c>
      <c r="C91" s="88" t="s">
        <v>14</v>
      </c>
      <c r="D91" s="1">
        <v>990</v>
      </c>
      <c r="E91" s="98">
        <f t="shared" si="184"/>
        <v>660</v>
      </c>
      <c r="F91" s="98">
        <f t="shared" si="185"/>
        <v>330</v>
      </c>
      <c r="G91" s="98">
        <f t="shared" si="186"/>
        <v>707.14285714285722</v>
      </c>
      <c r="H91" s="99">
        <f t="shared" si="187"/>
        <v>282.85714285714283</v>
      </c>
    </row>
    <row r="92" spans="1:52">
      <c r="A92" s="82">
        <v>4</v>
      </c>
      <c r="B92" s="97">
        <v>44228</v>
      </c>
      <c r="C92" s="88" t="s">
        <v>15</v>
      </c>
      <c r="D92" s="1">
        <f>689+17</f>
        <v>706</v>
      </c>
      <c r="E92" s="98">
        <f t="shared" si="184"/>
        <v>470.66666666666669</v>
      </c>
      <c r="F92" s="98">
        <f t="shared" si="185"/>
        <v>235.33333333333334</v>
      </c>
      <c r="G92" s="98">
        <f t="shared" si="186"/>
        <v>504.28571428571433</v>
      </c>
      <c r="H92" s="99">
        <f t="shared" si="187"/>
        <v>201.71428571428572</v>
      </c>
    </row>
    <row r="93" spans="1:52" ht="15.75" thickBot="1">
      <c r="A93" s="82">
        <v>5</v>
      </c>
      <c r="B93" s="97">
        <v>44228</v>
      </c>
      <c r="C93" s="88"/>
      <c r="D93" s="1"/>
      <c r="E93" s="1"/>
      <c r="F93" s="1"/>
      <c r="G93" s="1"/>
      <c r="H93" s="14"/>
    </row>
    <row r="94" spans="1:52">
      <c r="A94" s="93" t="s">
        <v>4</v>
      </c>
      <c r="B94" s="94"/>
      <c r="C94" s="94"/>
      <c r="D94" s="17">
        <f>SUM(D89:D93)</f>
        <v>6810</v>
      </c>
      <c r="E94" s="17">
        <f t="shared" ref="E94:H94" si="198">SUM(E89:E93)</f>
        <v>4540</v>
      </c>
      <c r="F94" s="17">
        <f t="shared" si="198"/>
        <v>2270</v>
      </c>
      <c r="G94" s="100">
        <f t="shared" si="198"/>
        <v>4864.2857142857147</v>
      </c>
      <c r="H94" s="100">
        <f t="shared" si="198"/>
        <v>1945.7142857142858</v>
      </c>
      <c r="K94" s="155"/>
      <c r="L94" s="155"/>
      <c r="M94" s="155"/>
      <c r="N94" s="12"/>
      <c r="O94" s="155"/>
      <c r="P94" s="155"/>
      <c r="Q94" s="155"/>
      <c r="R94" s="155"/>
      <c r="S94" s="155"/>
      <c r="T94" s="155"/>
    </row>
    <row r="95" spans="1:52" ht="15.75" thickBot="1">
      <c r="A95" s="95" t="s">
        <v>6</v>
      </c>
      <c r="B95" s="96"/>
      <c r="C95" s="96"/>
      <c r="D95" s="20">
        <f>+D94/25</f>
        <v>272.39999999999998</v>
      </c>
      <c r="E95" s="20">
        <f t="shared" ref="E95:H95" si="199">+E94/25</f>
        <v>181.6</v>
      </c>
      <c r="F95" s="20">
        <f t="shared" si="199"/>
        <v>90.8</v>
      </c>
      <c r="G95" s="20">
        <f t="shared" si="199"/>
        <v>194.57142857142858</v>
      </c>
      <c r="H95" s="20">
        <f t="shared" si="199"/>
        <v>77.828571428571436</v>
      </c>
      <c r="K95" s="157"/>
      <c r="L95" s="163"/>
      <c r="M95" s="157"/>
      <c r="N95" s="12"/>
      <c r="O95" s="157"/>
      <c r="P95" s="163"/>
      <c r="Q95" s="157"/>
      <c r="R95" s="157"/>
      <c r="S95" s="163"/>
      <c r="T95" s="157"/>
    </row>
    <row r="96" spans="1:52">
      <c r="K96" s="157"/>
      <c r="L96" s="163"/>
      <c r="M96" s="157"/>
      <c r="N96" s="12"/>
      <c r="O96" s="157"/>
      <c r="P96" s="163"/>
      <c r="Q96" s="157"/>
      <c r="R96" s="157"/>
      <c r="S96" s="163"/>
      <c r="T96" s="157"/>
    </row>
    <row r="97" spans="1:20">
      <c r="K97" s="157"/>
      <c r="L97" s="163"/>
      <c r="M97" s="157"/>
      <c r="N97" s="12"/>
      <c r="O97" s="157"/>
      <c r="P97" s="163"/>
      <c r="Q97" s="157"/>
      <c r="R97" s="157"/>
      <c r="S97" s="163"/>
      <c r="T97" s="157"/>
    </row>
    <row r="98" spans="1:20" ht="28.5">
      <c r="A98" s="90" t="s">
        <v>49</v>
      </c>
      <c r="B98" s="90"/>
      <c r="C98" s="90"/>
      <c r="K98" s="157"/>
      <c r="L98" s="163"/>
      <c r="M98" s="157"/>
      <c r="N98" s="12"/>
      <c r="O98" s="157"/>
      <c r="P98" s="163"/>
      <c r="Q98" s="157"/>
      <c r="R98" s="157"/>
      <c r="S98" s="163"/>
      <c r="T98" s="157"/>
    </row>
    <row r="99" spans="1:20" ht="18.75">
      <c r="A99" s="91" t="s">
        <v>50</v>
      </c>
      <c r="K99" s="157"/>
      <c r="L99" s="163"/>
      <c r="M99" s="157"/>
      <c r="N99" s="12"/>
      <c r="O99" s="157"/>
      <c r="P99" s="163"/>
      <c r="Q99" s="157"/>
      <c r="R99" s="157"/>
      <c r="S99" s="163"/>
      <c r="T99" s="157"/>
    </row>
    <row r="100" spans="1:20" ht="15.75" thickBot="1">
      <c r="A100" s="92" t="s">
        <v>48</v>
      </c>
      <c r="K100" s="164"/>
      <c r="L100" s="163"/>
      <c r="M100" s="157"/>
      <c r="N100" s="12"/>
      <c r="O100" s="165"/>
      <c r="P100" s="165"/>
      <c r="Q100" s="155"/>
      <c r="R100" s="164"/>
      <c r="S100" s="163"/>
      <c r="T100" s="164"/>
    </row>
    <row r="101" spans="1:20" ht="15.75" thickBot="1">
      <c r="A101" s="28" t="s">
        <v>43</v>
      </c>
      <c r="B101" s="38" t="s">
        <v>47</v>
      </c>
      <c r="C101" s="38" t="s">
        <v>44</v>
      </c>
      <c r="D101" s="38" t="s">
        <v>4</v>
      </c>
      <c r="E101" s="38" t="s">
        <v>28</v>
      </c>
      <c r="F101" s="38" t="s">
        <v>45</v>
      </c>
      <c r="G101" s="38" t="s">
        <v>38</v>
      </c>
      <c r="H101" s="39" t="s">
        <v>46</v>
      </c>
      <c r="K101" s="164"/>
      <c r="L101" s="163"/>
      <c r="M101" s="157"/>
      <c r="N101" s="12"/>
      <c r="O101" s="165"/>
      <c r="P101" s="165"/>
      <c r="Q101" s="35"/>
      <c r="R101" s="164"/>
      <c r="S101" s="163"/>
      <c r="T101" s="166"/>
    </row>
    <row r="102" spans="1:20">
      <c r="A102" s="81">
        <v>1</v>
      </c>
      <c r="B102" s="97">
        <v>44256</v>
      </c>
      <c r="C102" s="89" t="s">
        <v>13</v>
      </c>
      <c r="D102" s="24">
        <v>2436</v>
      </c>
      <c r="E102" s="98">
        <f t="shared" ref="E102:E105" si="200">D102/1.5</f>
        <v>1624</v>
      </c>
      <c r="F102" s="98">
        <f t="shared" ref="F102:F105" si="201">D102/3</f>
        <v>812</v>
      </c>
      <c r="G102" s="98">
        <f t="shared" ref="G102:G105" si="202">D102/1.4</f>
        <v>1740</v>
      </c>
      <c r="H102" s="99">
        <f t="shared" ref="H102:H105" si="203">D102/3.5</f>
        <v>696</v>
      </c>
      <c r="K102" s="164"/>
      <c r="L102" s="163"/>
      <c r="M102" s="157"/>
      <c r="N102" s="12"/>
      <c r="O102" s="165"/>
      <c r="P102" s="165"/>
      <c r="Q102" s="35"/>
      <c r="R102" s="164"/>
      <c r="S102" s="163"/>
      <c r="T102" s="166"/>
    </row>
    <row r="103" spans="1:20">
      <c r="A103" s="82">
        <v>2</v>
      </c>
      <c r="B103" s="97">
        <v>44256</v>
      </c>
      <c r="C103" s="88" t="s">
        <v>51</v>
      </c>
      <c r="D103" s="1">
        <f>2712-50+2</f>
        <v>2664</v>
      </c>
      <c r="E103" s="98">
        <f t="shared" si="200"/>
        <v>1776</v>
      </c>
      <c r="F103" s="98">
        <f t="shared" si="201"/>
        <v>888</v>
      </c>
      <c r="G103" s="98">
        <f t="shared" si="202"/>
        <v>1902.8571428571429</v>
      </c>
      <c r="H103" s="99">
        <f t="shared" si="203"/>
        <v>761.14285714285711</v>
      </c>
      <c r="K103" s="164"/>
      <c r="L103" s="163"/>
      <c r="M103" s="157"/>
      <c r="N103" s="12"/>
      <c r="O103" s="12"/>
      <c r="P103" s="12"/>
      <c r="Q103" s="12"/>
      <c r="R103" s="164"/>
      <c r="S103" s="163"/>
      <c r="T103" s="157"/>
    </row>
    <row r="104" spans="1:20">
      <c r="A104" s="82">
        <v>3</v>
      </c>
      <c r="B104" s="97">
        <v>44256</v>
      </c>
      <c r="C104" s="88" t="s">
        <v>14</v>
      </c>
      <c r="D104" s="1">
        <v>915</v>
      </c>
      <c r="E104" s="98">
        <f t="shared" si="200"/>
        <v>610</v>
      </c>
      <c r="F104" s="98">
        <f t="shared" si="201"/>
        <v>305</v>
      </c>
      <c r="G104" s="98">
        <f t="shared" si="202"/>
        <v>653.57142857142867</v>
      </c>
      <c r="H104" s="99">
        <f t="shared" si="203"/>
        <v>261.42857142857144</v>
      </c>
      <c r="K104" s="164"/>
      <c r="L104" s="163"/>
      <c r="M104" s="157"/>
      <c r="N104" s="12"/>
      <c r="O104" s="12"/>
      <c r="P104" s="12"/>
      <c r="Q104" s="12"/>
      <c r="R104" s="164"/>
      <c r="S104" s="163"/>
      <c r="T104" s="157"/>
    </row>
    <row r="105" spans="1:20">
      <c r="A105" s="82">
        <v>4</v>
      </c>
      <c r="B105" s="97">
        <v>44256</v>
      </c>
      <c r="C105" s="88" t="s">
        <v>15</v>
      </c>
      <c r="D105" s="1">
        <v>819</v>
      </c>
      <c r="E105" s="98">
        <f t="shared" si="200"/>
        <v>546</v>
      </c>
      <c r="F105" s="98">
        <f t="shared" si="201"/>
        <v>273</v>
      </c>
      <c r="G105" s="98">
        <f t="shared" si="202"/>
        <v>585</v>
      </c>
      <c r="H105" s="99">
        <f t="shared" si="203"/>
        <v>234</v>
      </c>
      <c r="K105" s="164"/>
      <c r="L105" s="163"/>
      <c r="M105" s="157"/>
      <c r="N105" s="12"/>
      <c r="O105" s="12"/>
      <c r="P105" s="12"/>
      <c r="Q105" s="12"/>
      <c r="R105" s="164"/>
      <c r="S105" s="163"/>
      <c r="T105" s="157"/>
    </row>
    <row r="106" spans="1:20" ht="15.75" thickBot="1">
      <c r="A106" s="82">
        <v>5</v>
      </c>
      <c r="B106" s="97">
        <v>44256</v>
      </c>
      <c r="C106" s="88"/>
      <c r="D106" s="1"/>
      <c r="E106" s="1"/>
      <c r="F106" s="1"/>
      <c r="G106" s="1"/>
      <c r="H106" s="14"/>
      <c r="K106" s="164"/>
      <c r="L106" s="163"/>
      <c r="M106" s="157"/>
      <c r="N106" s="12"/>
      <c r="O106" s="12"/>
      <c r="P106" s="12"/>
      <c r="Q106" s="12"/>
      <c r="R106" s="164"/>
      <c r="S106" s="163"/>
      <c r="T106" s="157"/>
    </row>
    <row r="107" spans="1:20">
      <c r="A107" s="93" t="s">
        <v>4</v>
      </c>
      <c r="B107" s="94"/>
      <c r="C107" s="94"/>
      <c r="D107" s="17">
        <f>SUM(D102:D106)</f>
        <v>6834</v>
      </c>
      <c r="E107" s="17">
        <f t="shared" ref="E107:H107" si="204">SUM(E102:E106)</f>
        <v>4556</v>
      </c>
      <c r="F107" s="17">
        <f t="shared" si="204"/>
        <v>2278</v>
      </c>
      <c r="G107" s="100">
        <f t="shared" si="204"/>
        <v>4881.4285714285716</v>
      </c>
      <c r="H107" s="100">
        <f t="shared" si="204"/>
        <v>1952.5714285714284</v>
      </c>
      <c r="K107" s="165"/>
      <c r="L107" s="165"/>
      <c r="M107" s="155"/>
      <c r="N107" s="12"/>
      <c r="O107" s="12"/>
      <c r="P107" s="12"/>
      <c r="Q107" s="12"/>
      <c r="R107" s="165"/>
      <c r="S107" s="165"/>
      <c r="T107" s="155"/>
    </row>
    <row r="108" spans="1:20" ht="15.75" thickBot="1">
      <c r="A108" s="95" t="s">
        <v>6</v>
      </c>
      <c r="B108" s="96"/>
      <c r="C108" s="96"/>
      <c r="D108" s="20">
        <f>+D107/25</f>
        <v>273.36</v>
      </c>
      <c r="E108" s="20">
        <f t="shared" ref="E108:H108" si="205">+E107/25</f>
        <v>182.24</v>
      </c>
      <c r="F108" s="20">
        <f t="shared" si="205"/>
        <v>91.12</v>
      </c>
      <c r="G108" s="20">
        <f t="shared" si="205"/>
        <v>195.25714285714287</v>
      </c>
      <c r="H108" s="20">
        <f t="shared" si="205"/>
        <v>78.102857142857133</v>
      </c>
      <c r="K108" s="165"/>
      <c r="L108" s="165"/>
      <c r="M108" s="35"/>
      <c r="N108" s="12"/>
      <c r="O108" s="12"/>
      <c r="P108" s="12"/>
      <c r="Q108" s="12"/>
      <c r="R108" s="165"/>
      <c r="S108" s="165"/>
      <c r="T108" s="35"/>
    </row>
    <row r="109" spans="1:20">
      <c r="K109" s="165"/>
      <c r="L109" s="165"/>
      <c r="M109" s="35"/>
      <c r="N109" s="12"/>
      <c r="O109" s="12"/>
      <c r="P109" s="12"/>
      <c r="Q109" s="12"/>
      <c r="R109" s="165"/>
      <c r="S109" s="165"/>
      <c r="T109" s="35"/>
    </row>
    <row r="110" spans="1:20">
      <c r="K110" s="12"/>
      <c r="L110" s="12"/>
      <c r="M110" s="12"/>
      <c r="N110" s="12"/>
      <c r="O110" s="12"/>
      <c r="P110" s="12"/>
      <c r="Q110" s="12"/>
      <c r="R110" s="12"/>
      <c r="S110" s="12"/>
      <c r="T110" s="12"/>
    </row>
    <row r="112" spans="1:20" ht="28.5">
      <c r="A112" s="90" t="s">
        <v>49</v>
      </c>
      <c r="B112" s="90"/>
      <c r="C112" s="90"/>
    </row>
    <row r="113" spans="1:8" ht="18.75">
      <c r="A113" s="91" t="s">
        <v>50</v>
      </c>
    </row>
    <row r="114" spans="1:8" ht="15.75" thickBot="1">
      <c r="A114" s="92" t="s">
        <v>48</v>
      </c>
    </row>
    <row r="115" spans="1:8" ht="15.75" thickBot="1">
      <c r="A115" s="28" t="s">
        <v>43</v>
      </c>
      <c r="B115" s="38" t="s">
        <v>47</v>
      </c>
      <c r="C115" s="38" t="s">
        <v>44</v>
      </c>
      <c r="D115" s="38" t="s">
        <v>4</v>
      </c>
      <c r="E115" s="38" t="s">
        <v>28</v>
      </c>
      <c r="F115" s="38" t="s">
        <v>45</v>
      </c>
      <c r="G115" s="38" t="s">
        <v>38</v>
      </c>
      <c r="H115" s="39" t="s">
        <v>46</v>
      </c>
    </row>
    <row r="116" spans="1:8">
      <c r="A116" s="81">
        <v>1</v>
      </c>
      <c r="B116" s="97">
        <v>44287</v>
      </c>
      <c r="C116" s="89" t="s">
        <v>13</v>
      </c>
      <c r="D116" s="24">
        <v>285</v>
      </c>
      <c r="E116" s="98">
        <f t="shared" ref="E116:E119" si="206">D116/1.5</f>
        <v>190</v>
      </c>
      <c r="F116" s="98">
        <f t="shared" ref="F116:F119" si="207">D116/3</f>
        <v>95</v>
      </c>
      <c r="G116" s="98">
        <f t="shared" ref="G116:G119" si="208">D116/1.4</f>
        <v>203.57142857142858</v>
      </c>
      <c r="H116" s="99">
        <f t="shared" ref="H116:H119" si="209">D116/3.5</f>
        <v>81.428571428571431</v>
      </c>
    </row>
    <row r="117" spans="1:8">
      <c r="A117" s="82">
        <v>2</v>
      </c>
      <c r="B117" s="97">
        <v>44287</v>
      </c>
      <c r="C117" s="88" t="s">
        <v>51</v>
      </c>
      <c r="D117" s="1">
        <v>456</v>
      </c>
      <c r="E117" s="98">
        <f t="shared" si="206"/>
        <v>304</v>
      </c>
      <c r="F117" s="98">
        <f t="shared" si="207"/>
        <v>152</v>
      </c>
      <c r="G117" s="98">
        <f t="shared" si="208"/>
        <v>325.71428571428572</v>
      </c>
      <c r="H117" s="99">
        <f t="shared" si="209"/>
        <v>130.28571428571428</v>
      </c>
    </row>
    <row r="118" spans="1:8">
      <c r="A118" s="82">
        <v>3</v>
      </c>
      <c r="B118" s="97">
        <v>44287</v>
      </c>
      <c r="C118" s="88" t="s">
        <v>14</v>
      </c>
      <c r="D118" s="1">
        <v>49</v>
      </c>
      <c r="E118" s="98">
        <f t="shared" si="206"/>
        <v>32.666666666666664</v>
      </c>
      <c r="F118" s="98">
        <f t="shared" si="207"/>
        <v>16.333333333333332</v>
      </c>
      <c r="G118" s="98">
        <f t="shared" si="208"/>
        <v>35</v>
      </c>
      <c r="H118" s="99">
        <f t="shared" si="209"/>
        <v>14</v>
      </c>
    </row>
    <row r="119" spans="1:8">
      <c r="A119" s="82">
        <v>4</v>
      </c>
      <c r="B119" s="97">
        <v>44287</v>
      </c>
      <c r="C119" s="88" t="s">
        <v>15</v>
      </c>
      <c r="D119" s="1">
        <v>66</v>
      </c>
      <c r="E119" s="98">
        <f t="shared" si="206"/>
        <v>44</v>
      </c>
      <c r="F119" s="98">
        <f t="shared" si="207"/>
        <v>22</v>
      </c>
      <c r="G119" s="98">
        <f t="shared" si="208"/>
        <v>47.142857142857146</v>
      </c>
      <c r="H119" s="99">
        <f t="shared" si="209"/>
        <v>18.857142857142858</v>
      </c>
    </row>
    <row r="120" spans="1:8" ht="15.75" thickBot="1">
      <c r="A120" s="82">
        <v>5</v>
      </c>
      <c r="B120" s="97">
        <v>44287</v>
      </c>
      <c r="C120" s="88"/>
      <c r="D120" s="1"/>
      <c r="E120" s="1"/>
      <c r="F120" s="1"/>
      <c r="G120" s="1"/>
      <c r="H120" s="14"/>
    </row>
    <row r="121" spans="1:8">
      <c r="A121" s="93" t="s">
        <v>4</v>
      </c>
      <c r="B121" s="94"/>
      <c r="C121" s="94"/>
      <c r="D121" s="17">
        <f>SUM(D116:D120)</f>
        <v>856</v>
      </c>
      <c r="E121" s="100">
        <f t="shared" ref="E121:H121" si="210">SUM(E116:E120)</f>
        <v>570.66666666666663</v>
      </c>
      <c r="F121" s="100">
        <f t="shared" si="210"/>
        <v>285.33333333333331</v>
      </c>
      <c r="G121" s="100">
        <f t="shared" si="210"/>
        <v>611.42857142857144</v>
      </c>
      <c r="H121" s="100">
        <f t="shared" si="210"/>
        <v>244.57142857142858</v>
      </c>
    </row>
    <row r="122" spans="1:8" ht="15.75" thickBot="1">
      <c r="A122" s="95" t="s">
        <v>6</v>
      </c>
      <c r="B122" s="96"/>
      <c r="C122" s="96"/>
      <c r="D122" s="20">
        <f>+D121/25</f>
        <v>34.24</v>
      </c>
      <c r="E122" s="20">
        <f t="shared" ref="E122:H122" si="211">+E121/25</f>
        <v>22.826666666666664</v>
      </c>
      <c r="F122" s="20">
        <f t="shared" si="211"/>
        <v>11.413333333333332</v>
      </c>
      <c r="G122" s="20">
        <f t="shared" si="211"/>
        <v>24.457142857142859</v>
      </c>
      <c r="H122" s="20">
        <f t="shared" si="211"/>
        <v>9.7828571428571429</v>
      </c>
    </row>
    <row r="125" spans="1:8" ht="28.5">
      <c r="A125" s="90" t="s">
        <v>49</v>
      </c>
      <c r="B125" s="90"/>
      <c r="C125" s="90"/>
    </row>
    <row r="126" spans="1:8" ht="18.75">
      <c r="A126" s="91" t="s">
        <v>50</v>
      </c>
    </row>
    <row r="127" spans="1:8" ht="15.75" thickBot="1">
      <c r="A127" s="92" t="s">
        <v>48</v>
      </c>
    </row>
    <row r="128" spans="1:8" ht="15.75" thickBot="1">
      <c r="A128" s="28" t="s">
        <v>43</v>
      </c>
      <c r="B128" s="38" t="s">
        <v>47</v>
      </c>
      <c r="C128" s="38" t="s">
        <v>44</v>
      </c>
      <c r="D128" s="38" t="s">
        <v>4</v>
      </c>
      <c r="E128" s="38" t="s">
        <v>28</v>
      </c>
      <c r="F128" s="38" t="s">
        <v>45</v>
      </c>
      <c r="G128" s="38" t="s">
        <v>38</v>
      </c>
      <c r="H128" s="39" t="s">
        <v>46</v>
      </c>
    </row>
    <row r="129" spans="1:8">
      <c r="A129" s="81">
        <v>1</v>
      </c>
      <c r="B129" s="97">
        <v>44317</v>
      </c>
      <c r="C129" s="89" t="s">
        <v>13</v>
      </c>
      <c r="D129" s="24">
        <v>312</v>
      </c>
      <c r="E129" s="98">
        <f t="shared" ref="E129:E132" si="212">D129/1.5</f>
        <v>208</v>
      </c>
      <c r="F129" s="98">
        <f t="shared" ref="F129:F132" si="213">D129/3</f>
        <v>104</v>
      </c>
      <c r="G129" s="98">
        <f t="shared" ref="G129:G132" si="214">D129/1.4</f>
        <v>222.85714285714286</v>
      </c>
      <c r="H129" s="99">
        <f t="shared" ref="H129:H132" si="215">D129/3.5</f>
        <v>89.142857142857139</v>
      </c>
    </row>
    <row r="130" spans="1:8">
      <c r="A130" s="82">
        <v>2</v>
      </c>
      <c r="B130" s="97">
        <v>44317</v>
      </c>
      <c r="C130" s="88" t="s">
        <v>51</v>
      </c>
      <c r="D130" s="1">
        <v>523</v>
      </c>
      <c r="E130" s="98">
        <f t="shared" si="212"/>
        <v>348.66666666666669</v>
      </c>
      <c r="F130" s="98">
        <f t="shared" si="213"/>
        <v>174.33333333333334</v>
      </c>
      <c r="G130" s="98">
        <f t="shared" si="214"/>
        <v>373.57142857142861</v>
      </c>
      <c r="H130" s="99">
        <f t="shared" si="215"/>
        <v>149.42857142857142</v>
      </c>
    </row>
    <row r="131" spans="1:8">
      <c r="A131" s="82">
        <v>3</v>
      </c>
      <c r="B131" s="97">
        <v>44317</v>
      </c>
      <c r="C131" s="88" t="s">
        <v>14</v>
      </c>
      <c r="D131" s="1">
        <v>39</v>
      </c>
      <c r="E131" s="98">
        <f t="shared" si="212"/>
        <v>26</v>
      </c>
      <c r="F131" s="98">
        <f t="shared" si="213"/>
        <v>13</v>
      </c>
      <c r="G131" s="98">
        <f t="shared" si="214"/>
        <v>27.857142857142858</v>
      </c>
      <c r="H131" s="99">
        <f t="shared" si="215"/>
        <v>11.142857142857142</v>
      </c>
    </row>
    <row r="132" spans="1:8">
      <c r="A132" s="82">
        <v>4</v>
      </c>
      <c r="B132" s="97">
        <v>44317</v>
      </c>
      <c r="C132" s="88" t="s">
        <v>15</v>
      </c>
      <c r="D132" s="1">
        <v>49</v>
      </c>
      <c r="E132" s="98">
        <f t="shared" si="212"/>
        <v>32.666666666666664</v>
      </c>
      <c r="F132" s="98">
        <f t="shared" si="213"/>
        <v>16.333333333333332</v>
      </c>
      <c r="G132" s="98">
        <f t="shared" si="214"/>
        <v>35</v>
      </c>
      <c r="H132" s="99">
        <f t="shared" si="215"/>
        <v>14</v>
      </c>
    </row>
    <row r="133" spans="1:8" ht="15.75" thickBot="1">
      <c r="A133" s="82">
        <v>5</v>
      </c>
      <c r="B133" s="97">
        <v>44317</v>
      </c>
      <c r="C133" s="88"/>
      <c r="D133" s="1"/>
      <c r="E133" s="1"/>
      <c r="F133" s="1"/>
      <c r="G133" s="1"/>
      <c r="H133" s="14"/>
    </row>
    <row r="134" spans="1:8">
      <c r="A134" s="93" t="s">
        <v>4</v>
      </c>
      <c r="B134" s="94"/>
      <c r="C134" s="94"/>
      <c r="D134" s="17">
        <f>SUM(D129:D133)</f>
        <v>923</v>
      </c>
      <c r="E134" s="100">
        <f t="shared" ref="E134:H134" si="216">SUM(E129:E133)</f>
        <v>615.33333333333337</v>
      </c>
      <c r="F134" s="100">
        <f t="shared" si="216"/>
        <v>307.66666666666669</v>
      </c>
      <c r="G134" s="100">
        <f t="shared" si="216"/>
        <v>659.28571428571433</v>
      </c>
      <c r="H134" s="100">
        <f t="shared" si="216"/>
        <v>263.71428571428567</v>
      </c>
    </row>
    <row r="135" spans="1:8" ht="15.75" thickBot="1">
      <c r="A135" s="95" t="s">
        <v>6</v>
      </c>
      <c r="B135" s="96"/>
      <c r="C135" s="96"/>
      <c r="D135" s="20">
        <f>+D134/25</f>
        <v>36.92</v>
      </c>
      <c r="E135" s="20">
        <f t="shared" ref="E135:H135" si="217">+E134/25</f>
        <v>24.613333333333333</v>
      </c>
      <c r="F135" s="20">
        <f t="shared" si="217"/>
        <v>12.306666666666667</v>
      </c>
      <c r="G135" s="20">
        <f t="shared" si="217"/>
        <v>26.371428571428574</v>
      </c>
      <c r="H135" s="20">
        <f t="shared" si="217"/>
        <v>10.548571428571426</v>
      </c>
    </row>
    <row r="138" spans="1:8" ht="28.5">
      <c r="A138" s="90" t="s">
        <v>49</v>
      </c>
      <c r="B138" s="90"/>
      <c r="C138" s="90"/>
    </row>
    <row r="139" spans="1:8" ht="18.75">
      <c r="A139" s="91" t="s">
        <v>50</v>
      </c>
    </row>
    <row r="140" spans="1:8" ht="15.75" thickBot="1">
      <c r="A140" s="92" t="s">
        <v>48</v>
      </c>
    </row>
    <row r="141" spans="1:8" ht="15.75" thickBot="1">
      <c r="A141" s="28" t="s">
        <v>43</v>
      </c>
      <c r="B141" s="38" t="s">
        <v>47</v>
      </c>
      <c r="C141" s="38" t="s">
        <v>44</v>
      </c>
      <c r="D141" s="38" t="s">
        <v>4</v>
      </c>
      <c r="E141" s="38" t="s">
        <v>28</v>
      </c>
      <c r="F141" s="38" t="s">
        <v>45</v>
      </c>
      <c r="G141" s="38" t="s">
        <v>38</v>
      </c>
      <c r="H141" s="39" t="s">
        <v>46</v>
      </c>
    </row>
    <row r="142" spans="1:8">
      <c r="A142" s="81">
        <v>1</v>
      </c>
      <c r="B142" s="97">
        <v>44348</v>
      </c>
      <c r="C142" s="89" t="s">
        <v>13</v>
      </c>
      <c r="D142" s="24">
        <v>2468</v>
      </c>
      <c r="E142" s="98">
        <f t="shared" ref="E142:E146" si="218">D142/1.5</f>
        <v>1645.3333333333333</v>
      </c>
      <c r="F142" s="98">
        <f t="shared" ref="F142:F146" si="219">D142/3</f>
        <v>822.66666666666663</v>
      </c>
      <c r="G142" s="98">
        <f t="shared" ref="G142:G146" si="220">D142/1.4</f>
        <v>1762.8571428571429</v>
      </c>
      <c r="H142" s="99">
        <f t="shared" ref="H142:H146" si="221">D142/3.5</f>
        <v>705.14285714285711</v>
      </c>
    </row>
    <row r="143" spans="1:8">
      <c r="A143" s="82">
        <v>2</v>
      </c>
      <c r="B143" s="97">
        <v>44348</v>
      </c>
      <c r="C143" s="88" t="s">
        <v>51</v>
      </c>
      <c r="D143" s="1">
        <v>2515</v>
      </c>
      <c r="E143" s="98">
        <f t="shared" si="218"/>
        <v>1676.6666666666667</v>
      </c>
      <c r="F143" s="98">
        <f t="shared" si="219"/>
        <v>838.33333333333337</v>
      </c>
      <c r="G143" s="98">
        <f t="shared" si="220"/>
        <v>1796.4285714285716</v>
      </c>
      <c r="H143" s="99">
        <f t="shared" si="221"/>
        <v>718.57142857142856</v>
      </c>
    </row>
    <row r="144" spans="1:8">
      <c r="A144" s="82">
        <v>3</v>
      </c>
      <c r="B144" s="97">
        <v>44348</v>
      </c>
      <c r="C144" s="88" t="s">
        <v>14</v>
      </c>
      <c r="D144" s="1">
        <v>977</v>
      </c>
      <c r="E144" s="98">
        <f t="shared" si="218"/>
        <v>651.33333333333337</v>
      </c>
      <c r="F144" s="98">
        <f t="shared" si="219"/>
        <v>325.66666666666669</v>
      </c>
      <c r="G144" s="98">
        <f t="shared" si="220"/>
        <v>697.85714285714289</v>
      </c>
      <c r="H144" s="99">
        <f t="shared" si="221"/>
        <v>279.14285714285717</v>
      </c>
    </row>
    <row r="145" spans="1:8">
      <c r="A145" s="82">
        <v>4</v>
      </c>
      <c r="B145" s="97">
        <v>44348</v>
      </c>
      <c r="C145" s="88" t="s">
        <v>15</v>
      </c>
      <c r="D145" s="1">
        <v>832</v>
      </c>
      <c r="E145" s="98">
        <f t="shared" si="218"/>
        <v>554.66666666666663</v>
      </c>
      <c r="F145" s="98">
        <f t="shared" si="219"/>
        <v>277.33333333333331</v>
      </c>
      <c r="G145" s="98">
        <f t="shared" si="220"/>
        <v>594.28571428571433</v>
      </c>
      <c r="H145" s="99">
        <f t="shared" si="221"/>
        <v>237.71428571428572</v>
      </c>
    </row>
    <row r="146" spans="1:8" ht="15.75" thickBot="1">
      <c r="A146" s="82">
        <v>5</v>
      </c>
      <c r="B146" s="97">
        <v>44348</v>
      </c>
      <c r="C146" s="88"/>
      <c r="D146" s="1"/>
      <c r="E146" s="98">
        <f t="shared" si="218"/>
        <v>0</v>
      </c>
      <c r="F146" s="98">
        <f t="shared" si="219"/>
        <v>0</v>
      </c>
      <c r="G146" s="98">
        <f t="shared" si="220"/>
        <v>0</v>
      </c>
      <c r="H146" s="99">
        <f t="shared" si="221"/>
        <v>0</v>
      </c>
    </row>
    <row r="147" spans="1:8">
      <c r="A147" s="93" t="s">
        <v>4</v>
      </c>
      <c r="B147" s="94"/>
      <c r="C147" s="94"/>
      <c r="D147" s="17">
        <f>SUM(D142:D146)</f>
        <v>6792</v>
      </c>
      <c r="E147" s="17">
        <f t="shared" ref="E147:H147" si="222">SUM(E142:E146)</f>
        <v>4528</v>
      </c>
      <c r="F147" s="17">
        <f t="shared" si="222"/>
        <v>2264</v>
      </c>
      <c r="G147" s="100">
        <f t="shared" si="222"/>
        <v>4851.4285714285725</v>
      </c>
      <c r="H147" s="100">
        <f t="shared" si="222"/>
        <v>1940.5714285714287</v>
      </c>
    </row>
    <row r="148" spans="1:8" ht="15.75" thickBot="1">
      <c r="A148" s="95" t="s">
        <v>6</v>
      </c>
      <c r="B148" s="96"/>
      <c r="C148" s="96"/>
      <c r="D148" s="20">
        <f>+D147/25</f>
        <v>271.68</v>
      </c>
      <c r="E148" s="20">
        <f t="shared" ref="E148:H148" si="223">+E147/25</f>
        <v>181.12</v>
      </c>
      <c r="F148" s="20">
        <f t="shared" si="223"/>
        <v>90.56</v>
      </c>
      <c r="G148" s="20">
        <f t="shared" si="223"/>
        <v>194.05714285714291</v>
      </c>
      <c r="H148" s="20">
        <f t="shared" si="223"/>
        <v>77.622857142857143</v>
      </c>
    </row>
    <row r="151" spans="1:8" ht="28.5">
      <c r="A151" s="90" t="s">
        <v>49</v>
      </c>
      <c r="B151" s="90"/>
      <c r="C151" s="90"/>
    </row>
    <row r="152" spans="1:8" ht="18.75">
      <c r="A152" s="91" t="s">
        <v>50</v>
      </c>
    </row>
    <row r="153" spans="1:8" ht="15.75" thickBot="1">
      <c r="A153" s="92" t="s">
        <v>48</v>
      </c>
    </row>
    <row r="154" spans="1:8" ht="15.75" thickBot="1">
      <c r="A154" s="28" t="s">
        <v>43</v>
      </c>
      <c r="B154" s="38" t="s">
        <v>47</v>
      </c>
      <c r="C154" s="38" t="s">
        <v>44</v>
      </c>
      <c r="D154" s="38" t="s">
        <v>4</v>
      </c>
      <c r="E154" s="38" t="s">
        <v>28</v>
      </c>
      <c r="F154" s="38" t="s">
        <v>45</v>
      </c>
      <c r="G154" s="38" t="s">
        <v>38</v>
      </c>
      <c r="H154" s="39" t="s">
        <v>46</v>
      </c>
    </row>
    <row r="155" spans="1:8">
      <c r="A155" s="81">
        <v>1</v>
      </c>
      <c r="B155" s="97">
        <v>44378</v>
      </c>
      <c r="C155" s="89" t="s">
        <v>13</v>
      </c>
      <c r="D155" s="24">
        <v>2247</v>
      </c>
      <c r="E155" s="98">
        <f t="shared" ref="E155:E158" si="224">D155/1.5</f>
        <v>1498</v>
      </c>
      <c r="F155" s="98">
        <f t="shared" ref="F155:F158" si="225">D155/3</f>
        <v>749</v>
      </c>
      <c r="G155" s="98">
        <f t="shared" ref="G155:G158" si="226">D155/1.4</f>
        <v>1605</v>
      </c>
      <c r="H155" s="99">
        <f t="shared" ref="H155:H158" si="227">D155/3.5</f>
        <v>642</v>
      </c>
    </row>
    <row r="156" spans="1:8">
      <c r="A156" s="82">
        <v>2</v>
      </c>
      <c r="B156" s="97">
        <v>44378</v>
      </c>
      <c r="C156" s="88" t="s">
        <v>51</v>
      </c>
      <c r="D156" s="1">
        <v>2496</v>
      </c>
      <c r="E156" s="98">
        <f t="shared" si="224"/>
        <v>1664</v>
      </c>
      <c r="F156" s="98">
        <f t="shared" si="225"/>
        <v>832</v>
      </c>
      <c r="G156" s="98">
        <f t="shared" si="226"/>
        <v>1782.8571428571429</v>
      </c>
      <c r="H156" s="99">
        <f t="shared" si="227"/>
        <v>713.14285714285711</v>
      </c>
    </row>
    <row r="157" spans="1:8">
      <c r="A157" s="82">
        <v>3</v>
      </c>
      <c r="B157" s="97">
        <v>44378</v>
      </c>
      <c r="C157" s="88" t="s">
        <v>14</v>
      </c>
      <c r="D157" s="1">
        <v>928</v>
      </c>
      <c r="E157" s="98">
        <f t="shared" si="224"/>
        <v>618.66666666666663</v>
      </c>
      <c r="F157" s="98">
        <f t="shared" si="225"/>
        <v>309.33333333333331</v>
      </c>
      <c r="G157" s="98">
        <f t="shared" si="226"/>
        <v>662.85714285714289</v>
      </c>
      <c r="H157" s="99">
        <f t="shared" si="227"/>
        <v>265.14285714285717</v>
      </c>
    </row>
    <row r="158" spans="1:8">
      <c r="A158" s="82">
        <v>4</v>
      </c>
      <c r="B158" s="97">
        <v>44378</v>
      </c>
      <c r="C158" s="88" t="s">
        <v>15</v>
      </c>
      <c r="D158" s="1">
        <v>842</v>
      </c>
      <c r="E158" s="98">
        <f t="shared" si="224"/>
        <v>561.33333333333337</v>
      </c>
      <c r="F158" s="98">
        <f t="shared" si="225"/>
        <v>280.66666666666669</v>
      </c>
      <c r="G158" s="98">
        <f t="shared" si="226"/>
        <v>601.42857142857144</v>
      </c>
      <c r="H158" s="99">
        <f t="shared" si="227"/>
        <v>240.57142857142858</v>
      </c>
    </row>
    <row r="159" spans="1:8" ht="15.75" thickBot="1">
      <c r="A159" s="82">
        <v>5</v>
      </c>
      <c r="B159" s="97">
        <v>44378</v>
      </c>
      <c r="C159" s="88"/>
      <c r="D159" s="1"/>
      <c r="E159" s="1"/>
      <c r="F159" s="1"/>
      <c r="G159" s="1"/>
      <c r="H159" s="14"/>
    </row>
    <row r="160" spans="1:8">
      <c r="A160" s="93" t="s">
        <v>4</v>
      </c>
      <c r="B160" s="94"/>
      <c r="C160" s="94"/>
      <c r="D160" s="17">
        <f>SUM(D155:D159)</f>
        <v>6513</v>
      </c>
      <c r="E160" s="17">
        <f t="shared" ref="E160:H160" si="228">SUM(E155:E159)</f>
        <v>4342</v>
      </c>
      <c r="F160" s="17">
        <f t="shared" si="228"/>
        <v>2171</v>
      </c>
      <c r="G160" s="100">
        <f t="shared" si="228"/>
        <v>4652.1428571428578</v>
      </c>
      <c r="H160" s="100">
        <f t="shared" si="228"/>
        <v>1860.8571428571429</v>
      </c>
    </row>
    <row r="161" spans="1:8" ht="15.75" thickBot="1">
      <c r="A161" s="95" t="s">
        <v>6</v>
      </c>
      <c r="B161" s="96"/>
      <c r="C161" s="96"/>
      <c r="D161" s="20">
        <f>+D160/25</f>
        <v>260.52</v>
      </c>
      <c r="E161" s="20">
        <f t="shared" ref="E161:H161" si="229">+E160/25</f>
        <v>173.68</v>
      </c>
      <c r="F161" s="20">
        <f t="shared" si="229"/>
        <v>86.84</v>
      </c>
      <c r="G161" s="20">
        <f t="shared" si="229"/>
        <v>186.08571428571432</v>
      </c>
      <c r="H161" s="20">
        <f t="shared" si="229"/>
        <v>74.434285714285721</v>
      </c>
    </row>
    <row r="164" spans="1:8" ht="28.5">
      <c r="A164" s="90" t="s">
        <v>49</v>
      </c>
      <c r="B164" s="90"/>
      <c r="C164" s="90"/>
    </row>
    <row r="165" spans="1:8" ht="18.75">
      <c r="A165" s="91" t="s">
        <v>50</v>
      </c>
    </row>
    <row r="166" spans="1:8" ht="15.75" thickBot="1">
      <c r="A166" s="92" t="s">
        <v>48</v>
      </c>
    </row>
    <row r="167" spans="1:8" ht="15.75" thickBot="1">
      <c r="A167" s="28" t="s">
        <v>43</v>
      </c>
      <c r="B167" s="38" t="s">
        <v>47</v>
      </c>
      <c r="C167" s="38" t="s">
        <v>44</v>
      </c>
      <c r="D167" s="38" t="s">
        <v>4</v>
      </c>
      <c r="E167" s="38" t="s">
        <v>28</v>
      </c>
      <c r="F167" s="38" t="s">
        <v>45</v>
      </c>
      <c r="G167" s="38" t="s">
        <v>38</v>
      </c>
      <c r="H167" s="39" t="s">
        <v>46</v>
      </c>
    </row>
    <row r="168" spans="1:8">
      <c r="A168" s="81">
        <v>1</v>
      </c>
      <c r="B168" s="97">
        <v>44409</v>
      </c>
      <c r="C168" s="89" t="s">
        <v>13</v>
      </c>
      <c r="D168" s="24">
        <v>2347</v>
      </c>
      <c r="E168" s="98">
        <f t="shared" ref="E168:E171" si="230">D168/1.5</f>
        <v>1564.6666666666667</v>
      </c>
      <c r="F168" s="98">
        <f t="shared" ref="F168:F171" si="231">D168/3</f>
        <v>782.33333333333337</v>
      </c>
      <c r="G168" s="98">
        <f t="shared" ref="G168:G171" si="232">D168/1.4</f>
        <v>1676.4285714285716</v>
      </c>
      <c r="H168" s="99">
        <f t="shared" ref="H168:H171" si="233">D168/3.5</f>
        <v>670.57142857142856</v>
      </c>
    </row>
    <row r="169" spans="1:8">
      <c r="A169" s="82">
        <v>2</v>
      </c>
      <c r="B169" s="97">
        <v>44409</v>
      </c>
      <c r="C169" s="88" t="s">
        <v>51</v>
      </c>
      <c r="D169" s="1">
        <v>2516</v>
      </c>
      <c r="E169" s="98">
        <f t="shared" si="230"/>
        <v>1677.3333333333333</v>
      </c>
      <c r="F169" s="98">
        <f t="shared" si="231"/>
        <v>838.66666666666663</v>
      </c>
      <c r="G169" s="98">
        <f t="shared" si="232"/>
        <v>1797.1428571428573</v>
      </c>
      <c r="H169" s="99">
        <f t="shared" si="233"/>
        <v>718.85714285714289</v>
      </c>
    </row>
    <row r="170" spans="1:8">
      <c r="A170" s="82">
        <v>3</v>
      </c>
      <c r="B170" s="97">
        <v>44409</v>
      </c>
      <c r="C170" s="88" t="s">
        <v>14</v>
      </c>
      <c r="D170" s="1">
        <v>919</v>
      </c>
      <c r="E170" s="98">
        <f t="shared" si="230"/>
        <v>612.66666666666663</v>
      </c>
      <c r="F170" s="98">
        <f t="shared" si="231"/>
        <v>306.33333333333331</v>
      </c>
      <c r="G170" s="98">
        <f t="shared" si="232"/>
        <v>656.42857142857144</v>
      </c>
      <c r="H170" s="99">
        <f t="shared" si="233"/>
        <v>262.57142857142856</v>
      </c>
    </row>
    <row r="171" spans="1:8">
      <c r="A171" s="82">
        <v>4</v>
      </c>
      <c r="B171" s="97">
        <v>44409</v>
      </c>
      <c r="C171" s="88" t="s">
        <v>15</v>
      </c>
      <c r="D171" s="1">
        <v>848</v>
      </c>
      <c r="E171" s="98">
        <f t="shared" si="230"/>
        <v>565.33333333333337</v>
      </c>
      <c r="F171" s="98">
        <f t="shared" si="231"/>
        <v>282.66666666666669</v>
      </c>
      <c r="G171" s="98">
        <f t="shared" si="232"/>
        <v>605.71428571428578</v>
      </c>
      <c r="H171" s="99">
        <f t="shared" si="233"/>
        <v>242.28571428571428</v>
      </c>
    </row>
    <row r="172" spans="1:8" ht="15.75" thickBot="1">
      <c r="A172" s="82">
        <v>5</v>
      </c>
      <c r="B172" s="97">
        <v>44409</v>
      </c>
      <c r="C172" s="88"/>
      <c r="D172" s="1"/>
      <c r="E172" s="1"/>
      <c r="F172" s="1"/>
      <c r="G172" s="1"/>
      <c r="H172" s="14"/>
    </row>
    <row r="173" spans="1:8">
      <c r="A173" s="93" t="s">
        <v>4</v>
      </c>
      <c r="B173" s="94"/>
      <c r="C173" s="94"/>
      <c r="D173" s="17">
        <f>SUM(D168:D172)</f>
        <v>6630</v>
      </c>
      <c r="E173" s="17">
        <f t="shared" ref="E173:H173" si="234">SUM(E168:E172)</f>
        <v>4420</v>
      </c>
      <c r="F173" s="17">
        <f t="shared" si="234"/>
        <v>2210</v>
      </c>
      <c r="G173" s="100">
        <f t="shared" si="234"/>
        <v>4735.7142857142862</v>
      </c>
      <c r="H173" s="100">
        <f t="shared" si="234"/>
        <v>1894.2857142857142</v>
      </c>
    </row>
    <row r="174" spans="1:8" ht="15.75" thickBot="1">
      <c r="A174" s="95" t="s">
        <v>6</v>
      </c>
      <c r="B174" s="96"/>
      <c r="C174" s="96"/>
      <c r="D174" s="20">
        <f>+D173/25</f>
        <v>265.2</v>
      </c>
      <c r="E174" s="20">
        <f t="shared" ref="E174:H174" si="235">+E173/25</f>
        <v>176.8</v>
      </c>
      <c r="F174" s="20">
        <f t="shared" si="235"/>
        <v>88.4</v>
      </c>
      <c r="G174" s="20">
        <f t="shared" si="235"/>
        <v>189.42857142857144</v>
      </c>
      <c r="H174" s="20">
        <f t="shared" si="235"/>
        <v>75.771428571428572</v>
      </c>
    </row>
    <row r="177" spans="1:8" ht="28.5">
      <c r="A177" s="90" t="s">
        <v>49</v>
      </c>
      <c r="B177" s="90"/>
      <c r="C177" s="90"/>
    </row>
    <row r="178" spans="1:8" ht="18.75">
      <c r="A178" s="91" t="s">
        <v>50</v>
      </c>
    </row>
    <row r="179" spans="1:8" ht="15.75" thickBot="1">
      <c r="A179" s="92" t="s">
        <v>48</v>
      </c>
    </row>
    <row r="180" spans="1:8" ht="15.75" thickBot="1">
      <c r="A180" s="28" t="s">
        <v>43</v>
      </c>
      <c r="B180" s="38" t="s">
        <v>47</v>
      </c>
      <c r="C180" s="38" t="s">
        <v>44</v>
      </c>
      <c r="D180" s="38" t="s">
        <v>4</v>
      </c>
      <c r="E180" s="38" t="s">
        <v>28</v>
      </c>
      <c r="F180" s="38" t="s">
        <v>45</v>
      </c>
      <c r="G180" s="38" t="s">
        <v>38</v>
      </c>
      <c r="H180" s="39" t="s">
        <v>46</v>
      </c>
    </row>
    <row r="181" spans="1:8">
      <c r="A181" s="81">
        <v>1</v>
      </c>
      <c r="B181" s="97">
        <v>44440</v>
      </c>
      <c r="C181" s="89" t="s">
        <v>13</v>
      </c>
      <c r="D181" s="24">
        <v>2312</v>
      </c>
      <c r="E181" s="98">
        <f t="shared" ref="E181:E184" si="236">D181/1.5</f>
        <v>1541.3333333333333</v>
      </c>
      <c r="F181" s="98">
        <f t="shared" ref="F181:F184" si="237">D181/3</f>
        <v>770.66666666666663</v>
      </c>
      <c r="G181" s="98">
        <f t="shared" ref="G181:G184" si="238">D181/1.4</f>
        <v>1651.4285714285716</v>
      </c>
      <c r="H181" s="99">
        <f t="shared" ref="H181:H184" si="239">D181/3.5</f>
        <v>660.57142857142856</v>
      </c>
    </row>
    <row r="182" spans="1:8">
      <c r="A182" s="82">
        <v>2</v>
      </c>
      <c r="B182" s="97">
        <v>44440</v>
      </c>
      <c r="C182" s="88" t="s">
        <v>51</v>
      </c>
      <c r="D182" s="1">
        <v>2578</v>
      </c>
      <c r="E182" s="98">
        <f t="shared" si="236"/>
        <v>1718.6666666666667</v>
      </c>
      <c r="F182" s="98">
        <f t="shared" si="237"/>
        <v>859.33333333333337</v>
      </c>
      <c r="G182" s="98">
        <f t="shared" si="238"/>
        <v>1841.4285714285716</v>
      </c>
      <c r="H182" s="99">
        <f t="shared" si="239"/>
        <v>736.57142857142856</v>
      </c>
    </row>
    <row r="183" spans="1:8">
      <c r="A183" s="82">
        <v>3</v>
      </c>
      <c r="B183" s="97">
        <v>44440</v>
      </c>
      <c r="C183" s="88" t="s">
        <v>14</v>
      </c>
      <c r="D183" s="1">
        <v>895</v>
      </c>
      <c r="E183" s="98">
        <f t="shared" si="236"/>
        <v>596.66666666666663</v>
      </c>
      <c r="F183" s="98">
        <f t="shared" si="237"/>
        <v>298.33333333333331</v>
      </c>
      <c r="G183" s="98">
        <f t="shared" si="238"/>
        <v>639.28571428571433</v>
      </c>
      <c r="H183" s="99">
        <f t="shared" si="239"/>
        <v>255.71428571428572</v>
      </c>
    </row>
    <row r="184" spans="1:8">
      <c r="A184" s="82">
        <v>4</v>
      </c>
      <c r="B184" s="97">
        <v>44440</v>
      </c>
      <c r="C184" s="88" t="s">
        <v>15</v>
      </c>
      <c r="D184" s="1">
        <v>861</v>
      </c>
      <c r="E184" s="98">
        <f t="shared" si="236"/>
        <v>574</v>
      </c>
      <c r="F184" s="98">
        <f t="shared" si="237"/>
        <v>287</v>
      </c>
      <c r="G184" s="98">
        <f t="shared" si="238"/>
        <v>615</v>
      </c>
      <c r="H184" s="99">
        <f t="shared" si="239"/>
        <v>246</v>
      </c>
    </row>
    <row r="185" spans="1:8" ht="15.75" thickBot="1">
      <c r="A185" s="82">
        <v>5</v>
      </c>
      <c r="B185" s="97">
        <v>44440</v>
      </c>
      <c r="C185" s="88"/>
      <c r="D185" s="1"/>
      <c r="E185" s="1"/>
      <c r="F185" s="1"/>
      <c r="G185" s="1"/>
      <c r="H185" s="14"/>
    </row>
    <row r="186" spans="1:8">
      <c r="A186" s="93" t="s">
        <v>4</v>
      </c>
      <c r="B186" s="94"/>
      <c r="C186" s="94"/>
      <c r="D186" s="17">
        <f>SUM(D181:D185)</f>
        <v>6646</v>
      </c>
      <c r="E186" s="100">
        <f t="shared" ref="E186:H186" si="240">SUM(E181:E185)</f>
        <v>4430.6666666666661</v>
      </c>
      <c r="F186" s="100">
        <f t="shared" si="240"/>
        <v>2215.333333333333</v>
      </c>
      <c r="G186" s="100">
        <f t="shared" si="240"/>
        <v>4747.1428571428578</v>
      </c>
      <c r="H186" s="100">
        <f t="shared" si="240"/>
        <v>1898.8571428571429</v>
      </c>
    </row>
    <row r="187" spans="1:8" ht="15.75" thickBot="1">
      <c r="A187" s="95" t="s">
        <v>6</v>
      </c>
      <c r="B187" s="96"/>
      <c r="C187" s="96"/>
      <c r="D187" s="20">
        <f>+D186/25</f>
        <v>265.83999999999997</v>
      </c>
      <c r="E187" s="20">
        <f t="shared" ref="E187:H187" si="241">+E186/25</f>
        <v>177.22666666666663</v>
      </c>
      <c r="F187" s="20">
        <f t="shared" si="241"/>
        <v>88.613333333333316</v>
      </c>
      <c r="G187" s="20">
        <f t="shared" si="241"/>
        <v>189.8857142857143</v>
      </c>
      <c r="H187" s="20">
        <f t="shared" si="241"/>
        <v>75.954285714285717</v>
      </c>
    </row>
    <row r="190" spans="1:8" ht="28.5">
      <c r="A190" s="90" t="s">
        <v>49</v>
      </c>
      <c r="B190" s="90"/>
      <c r="C190" s="90"/>
    </row>
    <row r="191" spans="1:8" ht="18.75">
      <c r="A191" s="91" t="s">
        <v>50</v>
      </c>
    </row>
    <row r="192" spans="1:8" ht="15.75" thickBot="1">
      <c r="A192" s="92" t="s">
        <v>48</v>
      </c>
    </row>
    <row r="193" spans="1:8" ht="15.75" thickBot="1">
      <c r="A193" s="28" t="s">
        <v>43</v>
      </c>
      <c r="B193" s="38" t="s">
        <v>47</v>
      </c>
      <c r="C193" s="38" t="s">
        <v>44</v>
      </c>
      <c r="D193" s="38" t="s">
        <v>4</v>
      </c>
      <c r="E193" s="38" t="s">
        <v>28</v>
      </c>
      <c r="F193" s="38" t="s">
        <v>45</v>
      </c>
      <c r="G193" s="38" t="s">
        <v>38</v>
      </c>
      <c r="H193" s="39" t="s">
        <v>46</v>
      </c>
    </row>
    <row r="194" spans="1:8">
      <c r="A194" s="81">
        <v>1</v>
      </c>
      <c r="B194" s="97">
        <v>44470</v>
      </c>
      <c r="C194" s="89" t="s">
        <v>13</v>
      </c>
      <c r="D194" s="24">
        <v>2344</v>
      </c>
      <c r="E194" s="98">
        <f t="shared" ref="E194:E197" si="242">D194/1.5</f>
        <v>1562.6666666666667</v>
      </c>
      <c r="F194" s="98">
        <f t="shared" ref="F194:F197" si="243">D194/3</f>
        <v>781.33333333333337</v>
      </c>
      <c r="G194" s="98">
        <f t="shared" ref="G194:G197" si="244">D194/1.4</f>
        <v>1674.2857142857144</v>
      </c>
      <c r="H194" s="99">
        <f t="shared" ref="H194:H197" si="245">D194/3.5</f>
        <v>669.71428571428567</v>
      </c>
    </row>
    <row r="195" spans="1:8">
      <c r="A195" s="82">
        <v>2</v>
      </c>
      <c r="B195" s="97">
        <v>44470</v>
      </c>
      <c r="C195" s="88" t="s">
        <v>51</v>
      </c>
      <c r="D195" s="1">
        <v>2498</v>
      </c>
      <c r="E195" s="98">
        <f t="shared" si="242"/>
        <v>1665.3333333333333</v>
      </c>
      <c r="F195" s="98">
        <f t="shared" si="243"/>
        <v>832.66666666666663</v>
      </c>
      <c r="G195" s="98">
        <f t="shared" si="244"/>
        <v>1784.2857142857144</v>
      </c>
      <c r="H195" s="99">
        <f t="shared" si="245"/>
        <v>713.71428571428567</v>
      </c>
    </row>
    <row r="196" spans="1:8">
      <c r="A196" s="82">
        <v>3</v>
      </c>
      <c r="B196" s="97">
        <v>44470</v>
      </c>
      <c r="C196" s="88" t="s">
        <v>14</v>
      </c>
      <c r="D196" s="1">
        <v>973</v>
      </c>
      <c r="E196" s="98">
        <f t="shared" si="242"/>
        <v>648.66666666666663</v>
      </c>
      <c r="F196" s="98">
        <f t="shared" si="243"/>
        <v>324.33333333333331</v>
      </c>
      <c r="G196" s="98">
        <f t="shared" si="244"/>
        <v>695</v>
      </c>
      <c r="H196" s="99">
        <f t="shared" si="245"/>
        <v>278</v>
      </c>
    </row>
    <row r="197" spans="1:8">
      <c r="A197" s="82">
        <v>4</v>
      </c>
      <c r="B197" s="97">
        <v>44470</v>
      </c>
      <c r="C197" s="88" t="s">
        <v>15</v>
      </c>
      <c r="D197" s="1">
        <v>898</v>
      </c>
      <c r="E197" s="98">
        <f t="shared" si="242"/>
        <v>598.66666666666663</v>
      </c>
      <c r="F197" s="98">
        <f t="shared" si="243"/>
        <v>299.33333333333331</v>
      </c>
      <c r="G197" s="98">
        <f t="shared" si="244"/>
        <v>641.42857142857144</v>
      </c>
      <c r="H197" s="99">
        <f t="shared" si="245"/>
        <v>256.57142857142856</v>
      </c>
    </row>
    <row r="198" spans="1:8" ht="15.75" thickBot="1">
      <c r="A198" s="82">
        <v>5</v>
      </c>
      <c r="B198" s="97">
        <v>44470</v>
      </c>
      <c r="C198" s="88"/>
      <c r="D198" s="1"/>
      <c r="E198" s="1"/>
      <c r="F198" s="1"/>
      <c r="G198" s="1"/>
      <c r="H198" s="14"/>
    </row>
    <row r="199" spans="1:8">
      <c r="A199" s="93" t="s">
        <v>4</v>
      </c>
      <c r="B199" s="94"/>
      <c r="C199" s="94"/>
      <c r="D199" s="17">
        <f>SUM(D194:D198)</f>
        <v>6713</v>
      </c>
      <c r="E199" s="100">
        <f t="shared" ref="E199:H199" si="246">SUM(E194:E198)</f>
        <v>4475.333333333333</v>
      </c>
      <c r="F199" s="100">
        <f t="shared" si="246"/>
        <v>2237.6666666666665</v>
      </c>
      <c r="G199" s="100">
        <f t="shared" si="246"/>
        <v>4795.0000000000009</v>
      </c>
      <c r="H199" s="100">
        <f t="shared" si="246"/>
        <v>1918</v>
      </c>
    </row>
    <row r="200" spans="1:8" ht="15.75" thickBot="1">
      <c r="A200" s="95" t="s">
        <v>6</v>
      </c>
      <c r="B200" s="96"/>
      <c r="C200" s="96"/>
      <c r="D200" s="20">
        <f>+D199/25</f>
        <v>268.52</v>
      </c>
      <c r="E200" s="20">
        <f t="shared" ref="E200:H200" si="247">+E199/25</f>
        <v>179.01333333333332</v>
      </c>
      <c r="F200" s="20">
        <f t="shared" si="247"/>
        <v>89.506666666666661</v>
      </c>
      <c r="G200" s="20">
        <f t="shared" si="247"/>
        <v>191.80000000000004</v>
      </c>
      <c r="H200" s="20">
        <f t="shared" si="247"/>
        <v>76.72</v>
      </c>
    </row>
    <row r="203" spans="1:8" ht="28.5">
      <c r="A203" s="90" t="s">
        <v>49</v>
      </c>
      <c r="B203" s="90"/>
      <c r="C203" s="90"/>
    </row>
    <row r="204" spans="1:8" ht="18.75">
      <c r="A204" s="91" t="s">
        <v>50</v>
      </c>
    </row>
    <row r="205" spans="1:8" ht="15.75" thickBot="1">
      <c r="A205" s="92" t="s">
        <v>48</v>
      </c>
    </row>
    <row r="206" spans="1:8" ht="15.75" thickBot="1">
      <c r="A206" s="28" t="s">
        <v>43</v>
      </c>
      <c r="B206" s="38" t="s">
        <v>47</v>
      </c>
      <c r="C206" s="38" t="s">
        <v>44</v>
      </c>
      <c r="D206" s="38" t="s">
        <v>4</v>
      </c>
      <c r="E206" s="38" t="s">
        <v>28</v>
      </c>
      <c r="F206" s="38" t="s">
        <v>45</v>
      </c>
      <c r="G206" s="38" t="s">
        <v>38</v>
      </c>
      <c r="H206" s="39" t="s">
        <v>46</v>
      </c>
    </row>
    <row r="207" spans="1:8">
      <c r="A207" s="81">
        <v>1</v>
      </c>
      <c r="B207" s="97">
        <v>44501</v>
      </c>
      <c r="C207" s="89" t="s">
        <v>13</v>
      </c>
      <c r="D207" s="24">
        <v>2367</v>
      </c>
      <c r="E207" s="98">
        <f t="shared" ref="E207:E210" si="248">D207/1.5</f>
        <v>1578</v>
      </c>
      <c r="F207" s="98">
        <f t="shared" ref="F207:F210" si="249">D207/3</f>
        <v>789</v>
      </c>
      <c r="G207" s="98">
        <f t="shared" ref="G207:G210" si="250">D207/1.4</f>
        <v>1690.7142857142858</v>
      </c>
      <c r="H207" s="99">
        <f t="shared" ref="H207:H210" si="251">D207/3.5</f>
        <v>676.28571428571433</v>
      </c>
    </row>
    <row r="208" spans="1:8">
      <c r="A208" s="82">
        <v>2</v>
      </c>
      <c r="B208" s="97">
        <v>44501</v>
      </c>
      <c r="C208" s="88" t="s">
        <v>51</v>
      </c>
      <c r="D208" s="1">
        <v>2539</v>
      </c>
      <c r="E208" s="98">
        <f t="shared" si="248"/>
        <v>1692.6666666666667</v>
      </c>
      <c r="F208" s="98">
        <f t="shared" si="249"/>
        <v>846.33333333333337</v>
      </c>
      <c r="G208" s="98">
        <f t="shared" si="250"/>
        <v>1813.5714285714287</v>
      </c>
      <c r="H208" s="99">
        <f t="shared" si="251"/>
        <v>725.42857142857144</v>
      </c>
    </row>
    <row r="209" spans="1:8">
      <c r="A209" s="82">
        <v>3</v>
      </c>
      <c r="B209" s="97">
        <v>44501</v>
      </c>
      <c r="C209" s="88" t="s">
        <v>14</v>
      </c>
      <c r="D209" s="1">
        <v>911</v>
      </c>
      <c r="E209" s="98">
        <f t="shared" si="248"/>
        <v>607.33333333333337</v>
      </c>
      <c r="F209" s="98">
        <f t="shared" si="249"/>
        <v>303.66666666666669</v>
      </c>
      <c r="G209" s="98">
        <f t="shared" si="250"/>
        <v>650.71428571428578</v>
      </c>
      <c r="H209" s="99">
        <f t="shared" si="251"/>
        <v>260.28571428571428</v>
      </c>
    </row>
    <row r="210" spans="1:8">
      <c r="A210" s="82">
        <v>4</v>
      </c>
      <c r="B210" s="97">
        <v>44501</v>
      </c>
      <c r="C210" s="88" t="s">
        <v>15</v>
      </c>
      <c r="D210" s="1">
        <v>865</v>
      </c>
      <c r="E210" s="98">
        <f t="shared" si="248"/>
        <v>576.66666666666663</v>
      </c>
      <c r="F210" s="98">
        <f t="shared" si="249"/>
        <v>288.33333333333331</v>
      </c>
      <c r="G210" s="98">
        <f t="shared" si="250"/>
        <v>617.85714285714289</v>
      </c>
      <c r="H210" s="99">
        <f t="shared" si="251"/>
        <v>247.14285714285714</v>
      </c>
    </row>
    <row r="211" spans="1:8" ht="15.75" thickBot="1">
      <c r="A211" s="82">
        <v>5</v>
      </c>
      <c r="B211" s="97">
        <v>44501</v>
      </c>
      <c r="C211" s="88"/>
      <c r="D211" s="1"/>
      <c r="E211" s="1"/>
      <c r="F211" s="1"/>
      <c r="G211" s="1"/>
      <c r="H211" s="14"/>
    </row>
    <row r="212" spans="1:8">
      <c r="A212" s="93" t="s">
        <v>4</v>
      </c>
      <c r="B212" s="94"/>
      <c r="C212" s="94"/>
      <c r="D212" s="17">
        <f>SUM(D207:D211)</f>
        <v>6682</v>
      </c>
      <c r="E212" s="100">
        <f t="shared" ref="E212:H212" si="252">SUM(E207:E211)</f>
        <v>4454.666666666667</v>
      </c>
      <c r="F212" s="100">
        <f t="shared" si="252"/>
        <v>2227.3333333333335</v>
      </c>
      <c r="G212" s="100">
        <f t="shared" si="252"/>
        <v>4772.8571428571431</v>
      </c>
      <c r="H212" s="100">
        <f t="shared" si="252"/>
        <v>1909.1428571428571</v>
      </c>
    </row>
    <row r="213" spans="1:8" ht="15.75" thickBot="1">
      <c r="A213" s="95" t="s">
        <v>6</v>
      </c>
      <c r="B213" s="96"/>
      <c r="C213" s="96"/>
      <c r="D213" s="20">
        <f>+D212/25</f>
        <v>267.27999999999997</v>
      </c>
      <c r="E213" s="20">
        <f t="shared" ref="E213:H213" si="253">+E212/25</f>
        <v>178.18666666666667</v>
      </c>
      <c r="F213" s="20">
        <f t="shared" si="253"/>
        <v>89.093333333333334</v>
      </c>
      <c r="G213" s="20">
        <f t="shared" si="253"/>
        <v>190.91428571428571</v>
      </c>
      <c r="H213" s="20">
        <f t="shared" si="253"/>
        <v>76.36571428571429</v>
      </c>
    </row>
    <row r="216" spans="1:8" ht="28.5">
      <c r="A216" s="90" t="s">
        <v>49</v>
      </c>
      <c r="B216" s="90"/>
      <c r="C216" s="90"/>
    </row>
    <row r="217" spans="1:8" ht="18.75">
      <c r="A217" s="91" t="s">
        <v>50</v>
      </c>
    </row>
    <row r="218" spans="1:8" ht="15.75" thickBot="1">
      <c r="A218" s="92" t="s">
        <v>48</v>
      </c>
    </row>
    <row r="219" spans="1:8" ht="15.75" thickBot="1">
      <c r="A219" s="28" t="s">
        <v>43</v>
      </c>
      <c r="B219" s="38" t="s">
        <v>47</v>
      </c>
      <c r="C219" s="38" t="s">
        <v>44</v>
      </c>
      <c r="D219" s="38" t="s">
        <v>4</v>
      </c>
      <c r="E219" s="38" t="s">
        <v>28</v>
      </c>
      <c r="F219" s="38" t="s">
        <v>45</v>
      </c>
      <c r="G219" s="38" t="s">
        <v>38</v>
      </c>
      <c r="H219" s="39" t="s">
        <v>46</v>
      </c>
    </row>
    <row r="220" spans="1:8">
      <c r="A220" s="81">
        <v>1</v>
      </c>
      <c r="B220" s="97">
        <v>44531</v>
      </c>
      <c r="C220" s="89" t="s">
        <v>13</v>
      </c>
      <c r="D220" s="24">
        <v>2289</v>
      </c>
      <c r="E220" s="98">
        <f t="shared" ref="E220:E223" si="254">D220/1.5</f>
        <v>1526</v>
      </c>
      <c r="F220" s="98">
        <f t="shared" ref="F220:F223" si="255">D220/3</f>
        <v>763</v>
      </c>
      <c r="G220" s="98">
        <f t="shared" ref="G220:G223" si="256">D220/1.4</f>
        <v>1635</v>
      </c>
      <c r="H220" s="99">
        <f t="shared" ref="H220:H223" si="257">D220/3.5</f>
        <v>654</v>
      </c>
    </row>
    <row r="221" spans="1:8">
      <c r="A221" s="82">
        <v>2</v>
      </c>
      <c r="B221" s="97">
        <v>44531</v>
      </c>
      <c r="C221" s="88" t="s">
        <v>51</v>
      </c>
      <c r="D221" s="1">
        <v>2526</v>
      </c>
      <c r="E221" s="98">
        <f t="shared" si="254"/>
        <v>1684</v>
      </c>
      <c r="F221" s="98">
        <f t="shared" si="255"/>
        <v>842</v>
      </c>
      <c r="G221" s="98">
        <f t="shared" si="256"/>
        <v>1804.2857142857144</v>
      </c>
      <c r="H221" s="99">
        <f t="shared" si="257"/>
        <v>721.71428571428567</v>
      </c>
    </row>
    <row r="222" spans="1:8">
      <c r="A222" s="82">
        <v>3</v>
      </c>
      <c r="B222" s="97">
        <v>44531</v>
      </c>
      <c r="C222" s="88" t="s">
        <v>14</v>
      </c>
      <c r="D222" s="1">
        <v>898</v>
      </c>
      <c r="E222" s="98">
        <f t="shared" si="254"/>
        <v>598.66666666666663</v>
      </c>
      <c r="F222" s="98">
        <f t="shared" si="255"/>
        <v>299.33333333333331</v>
      </c>
      <c r="G222" s="98">
        <f t="shared" si="256"/>
        <v>641.42857142857144</v>
      </c>
      <c r="H222" s="99">
        <f t="shared" si="257"/>
        <v>256.57142857142856</v>
      </c>
    </row>
    <row r="223" spans="1:8">
      <c r="A223" s="82">
        <v>4</v>
      </c>
      <c r="B223" s="97">
        <v>44531</v>
      </c>
      <c r="C223" s="88" t="s">
        <v>15</v>
      </c>
      <c r="D223" s="1">
        <v>879</v>
      </c>
      <c r="E223" s="98">
        <f t="shared" si="254"/>
        <v>586</v>
      </c>
      <c r="F223" s="98">
        <f t="shared" si="255"/>
        <v>293</v>
      </c>
      <c r="G223" s="98">
        <f t="shared" si="256"/>
        <v>627.85714285714289</v>
      </c>
      <c r="H223" s="99">
        <f t="shared" si="257"/>
        <v>251.14285714285714</v>
      </c>
    </row>
    <row r="224" spans="1:8" ht="15.75" thickBot="1">
      <c r="A224" s="82">
        <v>5</v>
      </c>
      <c r="B224" s="97">
        <v>44531</v>
      </c>
      <c r="C224" s="88"/>
      <c r="D224" s="1"/>
      <c r="E224" s="1"/>
      <c r="F224" s="1"/>
      <c r="G224" s="1"/>
      <c r="H224" s="14"/>
    </row>
    <row r="225" spans="1:52">
      <c r="A225" s="93" t="s">
        <v>4</v>
      </c>
      <c r="B225" s="94"/>
      <c r="C225" s="94"/>
      <c r="D225" s="17">
        <f>SUM(D220:D224)</f>
        <v>6592</v>
      </c>
      <c r="E225" s="100">
        <f t="shared" ref="E225:H225" si="258">SUM(E220:E224)</f>
        <v>4394.6666666666661</v>
      </c>
      <c r="F225" s="100">
        <f t="shared" si="258"/>
        <v>2197.333333333333</v>
      </c>
      <c r="G225" s="100">
        <f t="shared" si="258"/>
        <v>4708.5714285714294</v>
      </c>
      <c r="H225" s="100">
        <f t="shared" si="258"/>
        <v>1883.4285714285713</v>
      </c>
    </row>
    <row r="226" spans="1:52" ht="15.75" thickBot="1">
      <c r="A226" s="95" t="s">
        <v>6</v>
      </c>
      <c r="B226" s="96"/>
      <c r="C226" s="96"/>
      <c r="D226" s="20">
        <f>+D225/25</f>
        <v>263.68</v>
      </c>
      <c r="E226" s="20">
        <f t="shared" ref="E226:H226" si="259">+E225/25</f>
        <v>175.78666666666663</v>
      </c>
      <c r="F226" s="20">
        <f t="shared" si="259"/>
        <v>87.893333333333317</v>
      </c>
      <c r="G226" s="20">
        <f t="shared" si="259"/>
        <v>188.34285714285718</v>
      </c>
      <c r="H226" s="20">
        <f t="shared" si="259"/>
        <v>75.337142857142851</v>
      </c>
    </row>
    <row r="229" spans="1:52" ht="28.5">
      <c r="A229" s="90" t="s">
        <v>49</v>
      </c>
      <c r="B229" s="90"/>
      <c r="C229" s="90"/>
      <c r="K229" s="90" t="s">
        <v>49</v>
      </c>
      <c r="L229" s="90"/>
      <c r="S229" s="90" t="s">
        <v>49</v>
      </c>
      <c r="T229" s="90"/>
      <c r="AA229" s="90" t="s">
        <v>49</v>
      </c>
      <c r="AB229" s="90"/>
      <c r="AJ229" s="90" t="s">
        <v>49</v>
      </c>
      <c r="AK229" s="90"/>
      <c r="AT229" s="90" t="s">
        <v>49</v>
      </c>
      <c r="AU229" s="90"/>
    </row>
    <row r="230" spans="1:52" ht="18.75">
      <c r="A230" s="91" t="s">
        <v>50</v>
      </c>
      <c r="K230" s="91" t="s">
        <v>50</v>
      </c>
      <c r="S230" s="91" t="s">
        <v>50</v>
      </c>
      <c r="AA230" s="91" t="s">
        <v>50</v>
      </c>
      <c r="AJ230" s="91" t="s">
        <v>50</v>
      </c>
      <c r="AT230" s="91" t="s">
        <v>50</v>
      </c>
    </row>
    <row r="231" spans="1:52" ht="15.75" thickBot="1">
      <c r="A231" s="92" t="s">
        <v>48</v>
      </c>
      <c r="K231" s="92" t="s">
        <v>58</v>
      </c>
      <c r="S231" s="92" t="s">
        <v>13</v>
      </c>
      <c r="T231" t="s">
        <v>2</v>
      </c>
      <c r="AA231" s="92" t="s">
        <v>51</v>
      </c>
      <c r="AC231" t="s">
        <v>2</v>
      </c>
      <c r="AJ231" s="92" t="s">
        <v>14</v>
      </c>
      <c r="AL231" t="s">
        <v>2</v>
      </c>
      <c r="AT231" s="92" t="s">
        <v>15</v>
      </c>
      <c r="AU231" t="s">
        <v>2</v>
      </c>
    </row>
    <row r="232" spans="1:52" ht="15.75" thickBot="1">
      <c r="A232" s="28" t="s">
        <v>43</v>
      </c>
      <c r="B232" s="38" t="s">
        <v>47</v>
      </c>
      <c r="C232" s="38" t="s">
        <v>44</v>
      </c>
      <c r="D232" s="38" t="s">
        <v>4</v>
      </c>
      <c r="E232" s="38" t="s">
        <v>28</v>
      </c>
      <c r="F232" s="38" t="s">
        <v>45</v>
      </c>
      <c r="G232" s="38" t="s">
        <v>38</v>
      </c>
      <c r="H232" s="39" t="s">
        <v>46</v>
      </c>
      <c r="K232" s="28" t="s">
        <v>43</v>
      </c>
      <c r="L232" s="38" t="s">
        <v>47</v>
      </c>
      <c r="M232" s="38" t="s">
        <v>4</v>
      </c>
      <c r="N232" s="38" t="s">
        <v>28</v>
      </c>
      <c r="O232" s="38" t="s">
        <v>45</v>
      </c>
      <c r="P232" s="38" t="s">
        <v>38</v>
      </c>
      <c r="Q232" s="39" t="s">
        <v>46</v>
      </c>
      <c r="S232" s="28" t="s">
        <v>43</v>
      </c>
      <c r="T232" s="38" t="s">
        <v>47</v>
      </c>
      <c r="U232" s="38" t="s">
        <v>4</v>
      </c>
      <c r="V232" s="38" t="s">
        <v>28</v>
      </c>
      <c r="W232" s="38" t="s">
        <v>45</v>
      </c>
      <c r="X232" s="38" t="s">
        <v>38</v>
      </c>
      <c r="Y232" s="39" t="s">
        <v>46</v>
      </c>
      <c r="AA232" s="28" t="s">
        <v>43</v>
      </c>
      <c r="AB232" s="38" t="s">
        <v>47</v>
      </c>
      <c r="AC232" s="38" t="s">
        <v>4</v>
      </c>
      <c r="AD232" s="38" t="s">
        <v>28</v>
      </c>
      <c r="AE232" s="38" t="s">
        <v>45</v>
      </c>
      <c r="AF232" s="38" t="s">
        <v>38</v>
      </c>
      <c r="AG232" s="39" t="s">
        <v>46</v>
      </c>
      <c r="AJ232" s="28" t="s">
        <v>43</v>
      </c>
      <c r="AK232" s="38" t="s">
        <v>47</v>
      </c>
      <c r="AL232" s="38" t="s">
        <v>4</v>
      </c>
      <c r="AM232" s="38" t="s">
        <v>28</v>
      </c>
      <c r="AN232" s="38" t="s">
        <v>45</v>
      </c>
      <c r="AO232" s="38" t="s">
        <v>38</v>
      </c>
      <c r="AP232" s="39" t="s">
        <v>46</v>
      </c>
      <c r="AT232" s="28" t="s">
        <v>43</v>
      </c>
      <c r="AU232" s="38" t="s">
        <v>47</v>
      </c>
      <c r="AV232" s="38" t="s">
        <v>4</v>
      </c>
      <c r="AW232" s="38" t="s">
        <v>28</v>
      </c>
      <c r="AX232" s="38" t="s">
        <v>45</v>
      </c>
      <c r="AY232" s="38" t="s">
        <v>38</v>
      </c>
      <c r="AZ232" s="39" t="s">
        <v>46</v>
      </c>
    </row>
    <row r="233" spans="1:52">
      <c r="A233" s="81">
        <v>1</v>
      </c>
      <c r="B233" s="97">
        <v>44562</v>
      </c>
      <c r="C233" s="89" t="s">
        <v>13</v>
      </c>
      <c r="D233" s="24">
        <v>1350</v>
      </c>
      <c r="E233" s="98">
        <v>900</v>
      </c>
      <c r="F233" s="98">
        <v>450</v>
      </c>
      <c r="G233" s="98">
        <v>1000</v>
      </c>
      <c r="H233" s="99">
        <v>350</v>
      </c>
      <c r="K233" s="81">
        <v>1</v>
      </c>
      <c r="L233" s="97">
        <v>44562</v>
      </c>
      <c r="M233" s="24">
        <f>D238</f>
        <v>5454</v>
      </c>
      <c r="N233" s="98">
        <f t="shared" ref="N233:Q233" si="260">E238</f>
        <v>3770</v>
      </c>
      <c r="O233" s="98">
        <f t="shared" si="260"/>
        <v>1684</v>
      </c>
      <c r="P233" s="98">
        <f t="shared" si="260"/>
        <v>3629</v>
      </c>
      <c r="Q233" s="98">
        <f t="shared" si="260"/>
        <v>1825</v>
      </c>
      <c r="S233" s="81">
        <v>1</v>
      </c>
      <c r="T233" s="97">
        <v>44562</v>
      </c>
      <c r="U233" s="24">
        <f>+D233</f>
        <v>1350</v>
      </c>
      <c r="V233" s="24">
        <f t="shared" ref="V233:Y233" si="261">+E233</f>
        <v>900</v>
      </c>
      <c r="W233" s="24">
        <f t="shared" si="261"/>
        <v>450</v>
      </c>
      <c r="X233" s="24">
        <f t="shared" si="261"/>
        <v>1000</v>
      </c>
      <c r="Y233" s="24">
        <f t="shared" si="261"/>
        <v>350</v>
      </c>
      <c r="AA233" s="81">
        <v>1</v>
      </c>
      <c r="AB233" s="97">
        <v>44562</v>
      </c>
      <c r="AC233" s="24">
        <f>+D234</f>
        <v>2970</v>
      </c>
      <c r="AD233" s="24">
        <f t="shared" ref="AD233:AG233" si="262">+E234</f>
        <v>1970</v>
      </c>
      <c r="AE233" s="24">
        <f t="shared" si="262"/>
        <v>1000</v>
      </c>
      <c r="AF233" s="24">
        <f t="shared" si="262"/>
        <v>2000</v>
      </c>
      <c r="AG233" s="24">
        <f t="shared" si="262"/>
        <v>970</v>
      </c>
      <c r="AJ233" s="81">
        <v>1</v>
      </c>
      <c r="AK233" s="97">
        <v>44562</v>
      </c>
      <c r="AL233" s="24">
        <f>+D235</f>
        <v>729</v>
      </c>
      <c r="AM233" s="24">
        <f t="shared" ref="AM233:AP233" si="263">+E235</f>
        <v>600</v>
      </c>
      <c r="AN233" s="24">
        <f t="shared" si="263"/>
        <v>129</v>
      </c>
      <c r="AO233" s="24">
        <f t="shared" si="263"/>
        <v>629</v>
      </c>
      <c r="AP233" s="24">
        <f t="shared" si="263"/>
        <v>100</v>
      </c>
      <c r="AT233" s="81">
        <v>1</v>
      </c>
      <c r="AU233" s="97">
        <v>44562</v>
      </c>
      <c r="AV233" s="24">
        <f>+D236</f>
        <v>405</v>
      </c>
      <c r="AW233" s="24">
        <f t="shared" ref="AW233:AZ233" si="264">+E236</f>
        <v>300</v>
      </c>
      <c r="AX233" s="24">
        <f t="shared" si="264"/>
        <v>105</v>
      </c>
      <c r="AY233" s="24">
        <f t="shared" si="264"/>
        <v>0</v>
      </c>
      <c r="AZ233" s="24">
        <f t="shared" si="264"/>
        <v>405</v>
      </c>
    </row>
    <row r="234" spans="1:52">
      <c r="A234" s="82">
        <v>2</v>
      </c>
      <c r="B234" s="97">
        <v>44562</v>
      </c>
      <c r="C234" s="88" t="s">
        <v>51</v>
      </c>
      <c r="D234" s="1">
        <v>2970</v>
      </c>
      <c r="E234" s="98">
        <v>1970</v>
      </c>
      <c r="F234" s="98">
        <v>1000</v>
      </c>
      <c r="G234" s="98">
        <v>2000</v>
      </c>
      <c r="H234" s="99">
        <v>970</v>
      </c>
      <c r="K234" s="82">
        <v>2</v>
      </c>
      <c r="L234" s="127">
        <v>44594</v>
      </c>
      <c r="M234" s="1">
        <f>D251</f>
        <v>5040</v>
      </c>
      <c r="N234" s="1">
        <f t="shared" ref="N234:Q234" si="265">E251</f>
        <v>3700</v>
      </c>
      <c r="O234" s="1">
        <f t="shared" si="265"/>
        <v>1340</v>
      </c>
      <c r="P234" s="1">
        <f t="shared" si="265"/>
        <v>3279</v>
      </c>
      <c r="Q234" s="1">
        <f t="shared" si="265"/>
        <v>1761</v>
      </c>
      <c r="S234" s="82">
        <v>2</v>
      </c>
      <c r="T234" s="127">
        <v>44594</v>
      </c>
      <c r="U234" s="1">
        <f>+D246</f>
        <v>1200</v>
      </c>
      <c r="V234" s="1">
        <f t="shared" ref="V234:Y234" si="266">+E246</f>
        <v>1000</v>
      </c>
      <c r="W234" s="1">
        <f t="shared" si="266"/>
        <v>200</v>
      </c>
      <c r="X234" s="1">
        <f t="shared" si="266"/>
        <v>999</v>
      </c>
      <c r="Y234" s="1">
        <f t="shared" si="266"/>
        <v>201</v>
      </c>
      <c r="AA234" s="82">
        <v>2</v>
      </c>
      <c r="AB234" s="127">
        <v>44594</v>
      </c>
      <c r="AC234" s="1">
        <f>+D247</f>
        <v>2880</v>
      </c>
      <c r="AD234" s="1">
        <f t="shared" ref="AD234:AG234" si="267">+E247</f>
        <v>2000</v>
      </c>
      <c r="AE234" s="1">
        <f t="shared" si="267"/>
        <v>880</v>
      </c>
      <c r="AF234" s="1">
        <f t="shared" si="267"/>
        <v>1880</v>
      </c>
      <c r="AG234" s="1">
        <f t="shared" si="267"/>
        <v>1000</v>
      </c>
      <c r="AJ234" s="82">
        <v>2</v>
      </c>
      <c r="AK234" s="127">
        <v>44594</v>
      </c>
      <c r="AL234" s="1">
        <f>+D248</f>
        <v>600</v>
      </c>
      <c r="AM234" s="1">
        <f t="shared" ref="AM234:AP234" si="268">+E248</f>
        <v>500</v>
      </c>
      <c r="AN234" s="1">
        <f t="shared" si="268"/>
        <v>100</v>
      </c>
      <c r="AO234" s="1">
        <f t="shared" si="268"/>
        <v>400</v>
      </c>
      <c r="AP234" s="1">
        <f t="shared" si="268"/>
        <v>200</v>
      </c>
      <c r="AT234" s="82">
        <v>2</v>
      </c>
      <c r="AU234" s="127">
        <v>44594</v>
      </c>
      <c r="AV234" s="1">
        <f>+D249</f>
        <v>360</v>
      </c>
      <c r="AW234" s="1">
        <f t="shared" ref="AW234:AZ234" si="269">+E249</f>
        <v>200</v>
      </c>
      <c r="AX234" s="1">
        <f t="shared" si="269"/>
        <v>160</v>
      </c>
      <c r="AY234" s="1">
        <f t="shared" si="269"/>
        <v>0</v>
      </c>
      <c r="AZ234" s="1">
        <f t="shared" si="269"/>
        <v>360</v>
      </c>
    </row>
    <row r="235" spans="1:52">
      <c r="A235" s="82">
        <v>3</v>
      </c>
      <c r="B235" s="97">
        <v>44562</v>
      </c>
      <c r="C235" s="88" t="s">
        <v>14</v>
      </c>
      <c r="D235" s="1">
        <v>729</v>
      </c>
      <c r="E235" s="98">
        <v>600</v>
      </c>
      <c r="F235" s="98">
        <v>129</v>
      </c>
      <c r="G235" s="98">
        <v>629</v>
      </c>
      <c r="H235" s="99">
        <v>100</v>
      </c>
      <c r="K235" s="82">
        <v>3</v>
      </c>
      <c r="L235" s="127">
        <v>44623</v>
      </c>
      <c r="M235" s="1">
        <f>D264</f>
        <v>5940</v>
      </c>
      <c r="N235" s="1">
        <f t="shared" ref="N235:Q235" si="270">E264</f>
        <v>4800</v>
      </c>
      <c r="O235" s="1">
        <f t="shared" si="270"/>
        <v>1140</v>
      </c>
      <c r="P235" s="1">
        <f t="shared" si="270"/>
        <v>3398</v>
      </c>
      <c r="Q235" s="1">
        <f t="shared" si="270"/>
        <v>2541</v>
      </c>
      <c r="S235" s="82">
        <v>3</v>
      </c>
      <c r="T235" s="127">
        <v>44623</v>
      </c>
      <c r="U235" s="1">
        <f>+D259</f>
        <v>1350</v>
      </c>
      <c r="V235" s="1">
        <f t="shared" ref="V235:Y235" si="271">+E259</f>
        <v>1000</v>
      </c>
      <c r="W235" s="1">
        <f t="shared" si="271"/>
        <v>350</v>
      </c>
      <c r="X235" s="1">
        <f t="shared" si="271"/>
        <v>998</v>
      </c>
      <c r="Y235" s="1">
        <f t="shared" si="271"/>
        <v>351</v>
      </c>
      <c r="AA235" s="82">
        <v>3</v>
      </c>
      <c r="AB235" s="127">
        <v>44623</v>
      </c>
      <c r="AC235" s="1">
        <f>+D260</f>
        <v>3510</v>
      </c>
      <c r="AD235" s="1">
        <f t="shared" ref="AD235:AG235" si="272">+E260</f>
        <v>3000</v>
      </c>
      <c r="AE235" s="1">
        <f t="shared" si="272"/>
        <v>510</v>
      </c>
      <c r="AF235" s="1">
        <f t="shared" si="272"/>
        <v>2000</v>
      </c>
      <c r="AG235" s="1">
        <f t="shared" si="272"/>
        <v>1510</v>
      </c>
      <c r="AJ235" s="82">
        <v>3</v>
      </c>
      <c r="AK235" s="127">
        <v>44623</v>
      </c>
      <c r="AL235" s="1">
        <f>+D261</f>
        <v>675</v>
      </c>
      <c r="AM235" s="1">
        <f t="shared" ref="AM235:AP235" si="273">+E261</f>
        <v>500</v>
      </c>
      <c r="AN235" s="1">
        <f t="shared" si="273"/>
        <v>175</v>
      </c>
      <c r="AO235" s="1">
        <f t="shared" si="273"/>
        <v>400</v>
      </c>
      <c r="AP235" s="1">
        <f t="shared" si="273"/>
        <v>275</v>
      </c>
      <c r="AT235" s="82">
        <v>3</v>
      </c>
      <c r="AU235" s="127">
        <v>44623</v>
      </c>
      <c r="AV235" s="1">
        <f>+D262</f>
        <v>405</v>
      </c>
      <c r="AW235" s="1">
        <f t="shared" ref="AW235:AZ235" si="274">+E262</f>
        <v>300</v>
      </c>
      <c r="AX235" s="1">
        <f t="shared" si="274"/>
        <v>105</v>
      </c>
      <c r="AY235" s="1">
        <f t="shared" si="274"/>
        <v>0</v>
      </c>
      <c r="AZ235" s="1">
        <f t="shared" si="274"/>
        <v>405</v>
      </c>
    </row>
    <row r="236" spans="1:52">
      <c r="A236" s="82">
        <v>4</v>
      </c>
      <c r="B236" s="97">
        <v>44562</v>
      </c>
      <c r="C236" s="88" t="s">
        <v>15</v>
      </c>
      <c r="D236" s="1">
        <v>405</v>
      </c>
      <c r="E236" s="98">
        <v>300</v>
      </c>
      <c r="F236" s="98">
        <v>105</v>
      </c>
      <c r="G236" s="98">
        <v>0</v>
      </c>
      <c r="H236" s="99">
        <v>405</v>
      </c>
      <c r="K236" s="82">
        <v>4</v>
      </c>
      <c r="L236" s="127">
        <v>44655</v>
      </c>
      <c r="M236" s="1">
        <f>+D277</f>
        <v>5158</v>
      </c>
      <c r="N236" s="1">
        <f t="shared" ref="N236:Q236" si="275">+E277</f>
        <v>3395</v>
      </c>
      <c r="O236" s="1">
        <f t="shared" si="275"/>
        <v>1763</v>
      </c>
      <c r="P236" s="1">
        <f t="shared" si="275"/>
        <v>2905</v>
      </c>
      <c r="Q236" s="1">
        <f t="shared" si="275"/>
        <v>2253</v>
      </c>
      <c r="S236" s="82">
        <v>4</v>
      </c>
      <c r="T236" s="127">
        <v>44655</v>
      </c>
      <c r="U236" s="1">
        <f>+D272</f>
        <v>1033</v>
      </c>
      <c r="V236" s="1">
        <f t="shared" ref="V236:Y236" si="276">+E272</f>
        <v>700</v>
      </c>
      <c r="W236" s="1">
        <f t="shared" si="276"/>
        <v>333</v>
      </c>
      <c r="X236" s="1">
        <f t="shared" si="276"/>
        <v>590</v>
      </c>
      <c r="Y236" s="1">
        <f t="shared" si="276"/>
        <v>443</v>
      </c>
      <c r="AA236" s="82">
        <v>4</v>
      </c>
      <c r="AB236" s="127">
        <v>44655</v>
      </c>
      <c r="AC236" s="1">
        <f>+D273</f>
        <v>2957</v>
      </c>
      <c r="AD236" s="1">
        <f t="shared" ref="AD236:AG236" si="277">+E273</f>
        <v>1900</v>
      </c>
      <c r="AE236" s="1">
        <f t="shared" si="277"/>
        <v>1057</v>
      </c>
      <c r="AF236" s="1">
        <f t="shared" si="277"/>
        <v>1925</v>
      </c>
      <c r="AG236" s="1">
        <f t="shared" si="277"/>
        <v>1032</v>
      </c>
      <c r="AJ236" s="82">
        <v>4</v>
      </c>
      <c r="AK236" s="127">
        <v>44655</v>
      </c>
      <c r="AL236" s="1">
        <f>+D274</f>
        <v>636</v>
      </c>
      <c r="AM236" s="1">
        <f t="shared" ref="AM236:AP236" si="278">+E274</f>
        <v>410</v>
      </c>
      <c r="AN236" s="1">
        <f t="shared" si="278"/>
        <v>226</v>
      </c>
      <c r="AO236" s="1">
        <f t="shared" si="278"/>
        <v>390</v>
      </c>
      <c r="AP236" s="1">
        <f t="shared" si="278"/>
        <v>246</v>
      </c>
      <c r="AT236" s="82">
        <v>4</v>
      </c>
      <c r="AU236" s="127">
        <v>44655</v>
      </c>
      <c r="AV236" s="1">
        <f>+D275</f>
        <v>532</v>
      </c>
      <c r="AW236" s="1">
        <f t="shared" ref="AW236:AZ236" si="279">+E275</f>
        <v>385</v>
      </c>
      <c r="AX236" s="1">
        <f t="shared" si="279"/>
        <v>147</v>
      </c>
      <c r="AY236" s="1">
        <f t="shared" si="279"/>
        <v>0</v>
      </c>
      <c r="AZ236" s="1">
        <f t="shared" si="279"/>
        <v>532</v>
      </c>
    </row>
    <row r="237" spans="1:52" ht="15.75" thickBot="1">
      <c r="A237" s="82">
        <v>5</v>
      </c>
      <c r="B237" s="97">
        <v>44562</v>
      </c>
      <c r="C237" s="88"/>
      <c r="D237" s="1"/>
      <c r="E237" s="1"/>
      <c r="F237" s="1"/>
      <c r="G237" s="1"/>
      <c r="H237" s="14"/>
      <c r="K237" s="82">
        <v>5</v>
      </c>
      <c r="L237" s="127">
        <v>44686</v>
      </c>
      <c r="M237" s="1">
        <f>+D290</f>
        <v>5051</v>
      </c>
      <c r="N237" s="1">
        <f t="shared" ref="N237:Q237" si="280">+E290</f>
        <v>3600</v>
      </c>
      <c r="O237" s="1">
        <f t="shared" si="280"/>
        <v>1451</v>
      </c>
      <c r="P237" s="1">
        <f t="shared" si="280"/>
        <v>2883</v>
      </c>
      <c r="Q237" s="1">
        <f t="shared" si="280"/>
        <v>2168</v>
      </c>
      <c r="S237" s="82">
        <v>5</v>
      </c>
      <c r="T237" s="127">
        <v>44686</v>
      </c>
      <c r="U237" s="1">
        <f>+D285</f>
        <v>1303</v>
      </c>
      <c r="V237" s="1">
        <f t="shared" ref="V237:Y237" si="281">+E285</f>
        <v>1000</v>
      </c>
      <c r="W237" s="1">
        <f t="shared" si="281"/>
        <v>303</v>
      </c>
      <c r="X237" s="1">
        <f t="shared" si="281"/>
        <v>956</v>
      </c>
      <c r="Y237" s="1">
        <f t="shared" si="281"/>
        <v>347</v>
      </c>
      <c r="AA237" s="82">
        <v>5</v>
      </c>
      <c r="AB237" s="127">
        <v>44686</v>
      </c>
      <c r="AC237" s="1">
        <f>+D286</f>
        <v>2369</v>
      </c>
      <c r="AD237" s="1">
        <f t="shared" ref="AD237:AG237" si="282">+E286</f>
        <v>1500</v>
      </c>
      <c r="AE237" s="1">
        <f t="shared" si="282"/>
        <v>869</v>
      </c>
      <c r="AF237" s="1">
        <f t="shared" si="282"/>
        <v>1527</v>
      </c>
      <c r="AG237" s="1">
        <f t="shared" si="282"/>
        <v>842</v>
      </c>
      <c r="AJ237" s="82">
        <v>5</v>
      </c>
      <c r="AK237" s="127">
        <v>44686</v>
      </c>
      <c r="AL237" s="1">
        <f>+D287</f>
        <v>758</v>
      </c>
      <c r="AM237" s="1">
        <f t="shared" ref="AM237:AP237" si="283">+E287</f>
        <v>600</v>
      </c>
      <c r="AN237" s="1">
        <f t="shared" si="283"/>
        <v>158</v>
      </c>
      <c r="AO237" s="1">
        <f t="shared" si="283"/>
        <v>400</v>
      </c>
      <c r="AP237" s="1">
        <f t="shared" si="283"/>
        <v>358</v>
      </c>
      <c r="AT237" s="82">
        <v>5</v>
      </c>
      <c r="AU237" s="127">
        <v>44686</v>
      </c>
      <c r="AV237" s="1">
        <f>+D288</f>
        <v>621</v>
      </c>
      <c r="AW237" s="1">
        <f t="shared" ref="AW237:AZ237" si="284">+E288</f>
        <v>500</v>
      </c>
      <c r="AX237" s="1">
        <f t="shared" si="284"/>
        <v>121</v>
      </c>
      <c r="AY237" s="1">
        <f t="shared" si="284"/>
        <v>0</v>
      </c>
      <c r="AZ237" s="1">
        <f t="shared" si="284"/>
        <v>621</v>
      </c>
    </row>
    <row r="238" spans="1:52">
      <c r="A238" s="93" t="s">
        <v>4</v>
      </c>
      <c r="B238" s="94"/>
      <c r="C238" s="94"/>
      <c r="D238" s="17">
        <f>SUM(D233:D237)</f>
        <v>5454</v>
      </c>
      <c r="E238" s="100">
        <f t="shared" ref="E238:H238" si="285">SUM(E233:E237)</f>
        <v>3770</v>
      </c>
      <c r="F238" s="100">
        <f t="shared" si="285"/>
        <v>1684</v>
      </c>
      <c r="G238" s="100">
        <f t="shared" si="285"/>
        <v>3629</v>
      </c>
      <c r="H238" s="100">
        <f t="shared" si="285"/>
        <v>1825</v>
      </c>
      <c r="K238" s="129">
        <f>K237+1</f>
        <v>6</v>
      </c>
      <c r="L238" s="127">
        <v>44718</v>
      </c>
      <c r="M238" s="128"/>
      <c r="N238" s="128"/>
      <c r="O238" s="128"/>
      <c r="P238" s="126"/>
      <c r="Q238" s="126"/>
      <c r="S238" s="129">
        <f>S237+1</f>
        <v>6</v>
      </c>
      <c r="T238" s="127">
        <v>44718</v>
      </c>
      <c r="U238" s="18"/>
      <c r="V238" s="19"/>
      <c r="W238" s="19"/>
      <c r="X238" s="19"/>
      <c r="Y238" s="19"/>
      <c r="AA238" s="129">
        <f>AA237+1</f>
        <v>6</v>
      </c>
      <c r="AB238" s="127">
        <v>44718</v>
      </c>
      <c r="AC238" s="128"/>
      <c r="AD238" s="126"/>
      <c r="AE238" s="126"/>
      <c r="AF238" s="126"/>
      <c r="AG238" s="126"/>
      <c r="AJ238" s="129">
        <f>AJ237+1</f>
        <v>6</v>
      </c>
      <c r="AK238" s="127">
        <v>44718</v>
      </c>
      <c r="AL238" s="18"/>
      <c r="AM238" s="19"/>
      <c r="AN238" s="19"/>
      <c r="AO238" s="19"/>
      <c r="AP238" s="19"/>
      <c r="AT238" s="129">
        <f>AT237+1</f>
        <v>6</v>
      </c>
      <c r="AU238" s="127">
        <v>44718</v>
      </c>
      <c r="AV238" s="18"/>
      <c r="AW238" s="19"/>
      <c r="AX238" s="19"/>
      <c r="AY238" s="19"/>
      <c r="AZ238" s="19"/>
    </row>
    <row r="239" spans="1:52" ht="15.75" thickBot="1">
      <c r="A239" s="95" t="s">
        <v>6</v>
      </c>
      <c r="B239" s="96"/>
      <c r="C239" s="96"/>
      <c r="D239" s="20">
        <f>+D238/25</f>
        <v>218.16</v>
      </c>
      <c r="E239" s="20">
        <f t="shared" ref="E239:H239" si="286">+E238/25</f>
        <v>150.80000000000001</v>
      </c>
      <c r="F239" s="20">
        <f t="shared" si="286"/>
        <v>67.36</v>
      </c>
      <c r="G239" s="20">
        <f t="shared" si="286"/>
        <v>145.16</v>
      </c>
      <c r="H239" s="20">
        <f t="shared" si="286"/>
        <v>73</v>
      </c>
      <c r="K239" s="129">
        <f t="shared" ref="K239:K244" si="287">K238+1</f>
        <v>7</v>
      </c>
      <c r="L239" s="127">
        <v>44749</v>
      </c>
      <c r="M239" s="126"/>
      <c r="N239" s="126"/>
      <c r="O239" s="126"/>
      <c r="P239" s="126"/>
      <c r="Q239" s="126"/>
      <c r="S239" s="129">
        <f t="shared" ref="S239:S244" si="288">S238+1</f>
        <v>7</v>
      </c>
      <c r="T239" s="127">
        <v>44749</v>
      </c>
      <c r="U239" s="19"/>
      <c r="V239" s="19"/>
      <c r="W239" s="19"/>
      <c r="X239" s="19"/>
      <c r="Y239" s="19"/>
      <c r="AA239" s="129">
        <f t="shared" ref="AA239:AA244" si="289">AA238+1</f>
        <v>7</v>
      </c>
      <c r="AB239" s="127">
        <v>44749</v>
      </c>
      <c r="AC239" s="126"/>
      <c r="AD239" s="126"/>
      <c r="AE239" s="126"/>
      <c r="AF239" s="126"/>
      <c r="AG239" s="126"/>
      <c r="AJ239" s="129">
        <f t="shared" ref="AJ239:AJ244" si="290">AJ238+1</f>
        <v>7</v>
      </c>
      <c r="AK239" s="127">
        <v>44749</v>
      </c>
      <c r="AL239" s="19"/>
      <c r="AM239" s="19"/>
      <c r="AN239" s="19"/>
      <c r="AO239" s="19"/>
      <c r="AP239" s="19"/>
      <c r="AT239" s="129">
        <f t="shared" ref="AT239:AT244" si="291">AT238+1</f>
        <v>7</v>
      </c>
      <c r="AU239" s="127">
        <v>44749</v>
      </c>
      <c r="AV239" s="19"/>
      <c r="AW239" s="19"/>
      <c r="AX239" s="19"/>
      <c r="AY239" s="19"/>
      <c r="AZ239" s="19"/>
    </row>
    <row r="240" spans="1:52">
      <c r="K240" s="129">
        <f t="shared" si="287"/>
        <v>8</v>
      </c>
      <c r="L240" s="127">
        <v>44781</v>
      </c>
      <c r="M240" s="126"/>
      <c r="N240" s="126"/>
      <c r="O240" s="126"/>
      <c r="P240" s="126"/>
      <c r="Q240" s="126"/>
      <c r="S240" s="129">
        <f t="shared" si="288"/>
        <v>8</v>
      </c>
      <c r="T240" s="127">
        <v>44781</v>
      </c>
      <c r="U240" s="19"/>
      <c r="V240" s="19"/>
      <c r="W240" s="19"/>
      <c r="X240" s="19"/>
      <c r="Y240" s="19"/>
      <c r="AA240" s="129">
        <f t="shared" si="289"/>
        <v>8</v>
      </c>
      <c r="AB240" s="127">
        <v>44781</v>
      </c>
      <c r="AC240" s="126"/>
      <c r="AD240" s="126"/>
      <c r="AE240" s="126"/>
      <c r="AF240" s="126"/>
      <c r="AG240" s="126"/>
      <c r="AJ240" s="129">
        <f t="shared" si="290"/>
        <v>8</v>
      </c>
      <c r="AK240" s="127">
        <v>44781</v>
      </c>
      <c r="AL240" s="19"/>
      <c r="AM240" s="19"/>
      <c r="AN240" s="19"/>
      <c r="AO240" s="19"/>
      <c r="AP240" s="19"/>
      <c r="AT240" s="129">
        <f t="shared" si="291"/>
        <v>8</v>
      </c>
      <c r="AU240" s="127">
        <v>44781</v>
      </c>
      <c r="AV240" s="19"/>
      <c r="AW240" s="19"/>
      <c r="AX240" s="19"/>
      <c r="AY240" s="19"/>
      <c r="AZ240" s="19"/>
    </row>
    <row r="241" spans="1:52">
      <c r="K241" s="129">
        <f t="shared" si="287"/>
        <v>9</v>
      </c>
      <c r="L241" s="127">
        <v>44813</v>
      </c>
      <c r="M241" s="1"/>
      <c r="N241" s="115"/>
      <c r="O241" s="115"/>
      <c r="P241" s="115"/>
      <c r="Q241" s="115"/>
      <c r="S241" s="129">
        <f t="shared" si="288"/>
        <v>9</v>
      </c>
      <c r="T241" s="127">
        <v>44813</v>
      </c>
      <c r="U241" s="1"/>
      <c r="V241" s="115"/>
      <c r="W241" s="115"/>
      <c r="X241" s="115"/>
      <c r="Y241" s="115"/>
      <c r="AA241" s="129">
        <f t="shared" si="289"/>
        <v>9</v>
      </c>
      <c r="AB241" s="127">
        <v>44813</v>
      </c>
      <c r="AC241" s="1"/>
      <c r="AD241" s="115"/>
      <c r="AE241" s="115"/>
      <c r="AF241" s="115"/>
      <c r="AG241" s="115"/>
      <c r="AJ241" s="129">
        <f t="shared" si="290"/>
        <v>9</v>
      </c>
      <c r="AK241" s="127">
        <v>44813</v>
      </c>
      <c r="AL241" s="1"/>
      <c r="AM241" s="115"/>
      <c r="AN241" s="115"/>
      <c r="AO241" s="115"/>
      <c r="AP241" s="115"/>
      <c r="AT241" s="129">
        <f t="shared" si="291"/>
        <v>9</v>
      </c>
      <c r="AU241" s="127">
        <v>44813</v>
      </c>
      <c r="AV241" s="1"/>
      <c r="AW241" s="115"/>
      <c r="AX241" s="115"/>
      <c r="AY241" s="115"/>
      <c r="AZ241" s="115"/>
    </row>
    <row r="242" spans="1:52" ht="28.5">
      <c r="A242" s="90" t="s">
        <v>49</v>
      </c>
      <c r="B242" s="90"/>
      <c r="C242" s="90"/>
      <c r="K242" s="129">
        <f t="shared" si="287"/>
        <v>10</v>
      </c>
      <c r="L242" s="127">
        <v>44844</v>
      </c>
      <c r="M242" s="1"/>
      <c r="N242" s="115"/>
      <c r="O242" s="115"/>
      <c r="P242" s="1"/>
      <c r="Q242" s="1"/>
      <c r="S242" s="129">
        <f t="shared" si="288"/>
        <v>10</v>
      </c>
      <c r="T242" s="127">
        <v>44844</v>
      </c>
      <c r="U242" s="1"/>
      <c r="V242" s="115"/>
      <c r="W242" s="115"/>
      <c r="X242" s="115"/>
      <c r="Y242" s="115"/>
      <c r="AA242" s="129">
        <f t="shared" si="289"/>
        <v>10</v>
      </c>
      <c r="AB242" s="127">
        <v>44844</v>
      </c>
      <c r="AC242" s="1"/>
      <c r="AD242" s="115"/>
      <c r="AE242" s="115"/>
      <c r="AF242" s="115"/>
      <c r="AG242" s="115"/>
      <c r="AJ242" s="129">
        <f t="shared" si="290"/>
        <v>10</v>
      </c>
      <c r="AK242" s="127">
        <v>44844</v>
      </c>
      <c r="AL242" s="1"/>
      <c r="AM242" s="115"/>
      <c r="AN242" s="115"/>
      <c r="AO242" s="1"/>
      <c r="AP242" s="1"/>
      <c r="AT242" s="129">
        <f t="shared" si="291"/>
        <v>10</v>
      </c>
      <c r="AU242" s="127">
        <v>44844</v>
      </c>
      <c r="AV242" s="1"/>
      <c r="AW242" s="115"/>
      <c r="AX242" s="115"/>
      <c r="AY242" s="115"/>
      <c r="AZ242" s="115"/>
    </row>
    <row r="243" spans="1:52" ht="18.75">
      <c r="A243" s="91" t="s">
        <v>50</v>
      </c>
      <c r="K243" s="129">
        <f t="shared" si="287"/>
        <v>11</v>
      </c>
      <c r="L243" s="127">
        <v>44876</v>
      </c>
      <c r="M243" s="1"/>
      <c r="N243" s="115"/>
      <c r="O243" s="115"/>
      <c r="P243" s="115"/>
      <c r="Q243" s="115"/>
      <c r="S243" s="129">
        <f t="shared" si="288"/>
        <v>11</v>
      </c>
      <c r="T243" s="127">
        <v>44876</v>
      </c>
      <c r="U243" s="1"/>
      <c r="V243" s="115"/>
      <c r="W243" s="115"/>
      <c r="X243" s="115"/>
      <c r="Y243" s="115"/>
      <c r="AA243" s="129">
        <f t="shared" si="289"/>
        <v>11</v>
      </c>
      <c r="AB243" s="127">
        <v>44876</v>
      </c>
      <c r="AC243" s="1"/>
      <c r="AD243" s="115"/>
      <c r="AE243" s="115"/>
      <c r="AF243" s="115"/>
      <c r="AG243" s="115"/>
      <c r="AJ243" s="129">
        <f t="shared" si="290"/>
        <v>11</v>
      </c>
      <c r="AK243" s="127">
        <v>44876</v>
      </c>
      <c r="AL243" s="1"/>
      <c r="AM243" s="115"/>
      <c r="AN243" s="115"/>
      <c r="AO243" s="115"/>
      <c r="AP243" s="115"/>
      <c r="AT243" s="129">
        <f t="shared" si="291"/>
        <v>11</v>
      </c>
      <c r="AU243" s="127">
        <v>44876</v>
      </c>
      <c r="AV243" s="1"/>
      <c r="AW243" s="115"/>
      <c r="AX243" s="115"/>
      <c r="AY243" s="115"/>
      <c r="AZ243" s="115"/>
    </row>
    <row r="244" spans="1:52" ht="15.75" thickBot="1">
      <c r="A244" s="92" t="s">
        <v>48</v>
      </c>
      <c r="K244" s="130">
        <f t="shared" si="287"/>
        <v>12</v>
      </c>
      <c r="L244" s="131">
        <v>44907</v>
      </c>
      <c r="M244" s="15"/>
      <c r="N244" s="123"/>
      <c r="O244" s="123"/>
      <c r="P244" s="123"/>
      <c r="Q244" s="123"/>
      <c r="S244" s="130">
        <f t="shared" si="288"/>
        <v>12</v>
      </c>
      <c r="T244" s="131">
        <v>44907</v>
      </c>
      <c r="U244" s="15"/>
      <c r="V244" s="123"/>
      <c r="W244" s="123"/>
      <c r="X244" s="123"/>
      <c r="Y244" s="123"/>
      <c r="AA244" s="130">
        <f t="shared" si="289"/>
        <v>12</v>
      </c>
      <c r="AB244" s="131">
        <v>44907</v>
      </c>
      <c r="AC244" s="15"/>
      <c r="AD244" s="15"/>
      <c r="AE244" s="15"/>
      <c r="AF244" s="123"/>
      <c r="AG244" s="123"/>
      <c r="AJ244" s="130">
        <f t="shared" si="290"/>
        <v>12</v>
      </c>
      <c r="AK244" s="131">
        <v>44907</v>
      </c>
      <c r="AL244" s="123"/>
      <c r="AM244" s="123"/>
      <c r="AN244" s="123"/>
      <c r="AO244" s="123"/>
      <c r="AP244" s="123"/>
      <c r="AT244" s="130">
        <f t="shared" si="291"/>
        <v>12</v>
      </c>
      <c r="AU244" s="131">
        <v>44907</v>
      </c>
      <c r="AV244" s="15"/>
      <c r="AW244" s="123"/>
      <c r="AX244" s="123"/>
      <c r="AY244" s="123"/>
      <c r="AZ244" s="123"/>
    </row>
    <row r="245" spans="1:52" ht="15.75" thickBot="1">
      <c r="A245" s="28" t="s">
        <v>43</v>
      </c>
      <c r="B245" s="38" t="s">
        <v>47</v>
      </c>
      <c r="C245" s="38" t="s">
        <v>44</v>
      </c>
      <c r="D245" s="38" t="s">
        <v>4</v>
      </c>
      <c r="E245" s="38" t="s">
        <v>28</v>
      </c>
      <c r="F245" s="38" t="s">
        <v>45</v>
      </c>
      <c r="G245" s="38" t="s">
        <v>38</v>
      </c>
      <c r="H245" s="39" t="s">
        <v>46</v>
      </c>
      <c r="K245" s="93" t="s">
        <v>4</v>
      </c>
      <c r="L245" s="94"/>
      <c r="M245" s="133">
        <f>SUM(M233:M244)</f>
        <v>26643</v>
      </c>
      <c r="N245" s="238">
        <f t="shared" ref="N245:Q245" si="292">SUM(N233:N244)</f>
        <v>19265</v>
      </c>
      <c r="O245" s="238">
        <f t="shared" si="292"/>
        <v>7378</v>
      </c>
      <c r="P245" s="238">
        <f t="shared" si="292"/>
        <v>16094</v>
      </c>
      <c r="Q245" s="238">
        <f t="shared" si="292"/>
        <v>10548</v>
      </c>
      <c r="S245" s="93" t="s">
        <v>4</v>
      </c>
      <c r="T245" s="94"/>
      <c r="U245" s="133">
        <f>SUM(U233:U244)</f>
        <v>6236</v>
      </c>
      <c r="V245" s="238">
        <f t="shared" ref="V245:Y245" si="293">SUM(V233:V244)</f>
        <v>4600</v>
      </c>
      <c r="W245" s="238">
        <f t="shared" si="293"/>
        <v>1636</v>
      </c>
      <c r="X245" s="238">
        <f t="shared" si="293"/>
        <v>4543</v>
      </c>
      <c r="Y245" s="238">
        <f t="shared" si="293"/>
        <v>1692</v>
      </c>
      <c r="AA245" s="93" t="s">
        <v>4</v>
      </c>
      <c r="AB245" s="94"/>
      <c r="AC245" s="133">
        <f>SUM(AC233:AC244)</f>
        <v>14686</v>
      </c>
      <c r="AD245" s="238">
        <f t="shared" ref="AD245:AG245" si="294">SUM(AD233:AD244)</f>
        <v>10370</v>
      </c>
      <c r="AE245" s="238">
        <f t="shared" si="294"/>
        <v>4316</v>
      </c>
      <c r="AF245" s="238">
        <f t="shared" si="294"/>
        <v>9332</v>
      </c>
      <c r="AG245" s="238">
        <f t="shared" si="294"/>
        <v>5354</v>
      </c>
      <c r="AJ245" s="93" t="s">
        <v>4</v>
      </c>
      <c r="AK245" s="94"/>
      <c r="AL245" s="133">
        <f>SUM(AL233:AL244)</f>
        <v>3398</v>
      </c>
      <c r="AM245" s="238">
        <f t="shared" ref="AM245:AP245" si="295">SUM(AM233:AM244)</f>
        <v>2610</v>
      </c>
      <c r="AN245" s="238">
        <f t="shared" si="295"/>
        <v>788</v>
      </c>
      <c r="AO245" s="238">
        <f t="shared" si="295"/>
        <v>2219</v>
      </c>
      <c r="AP245" s="238">
        <f t="shared" si="295"/>
        <v>1179</v>
      </c>
      <c r="AT245" s="93" t="s">
        <v>4</v>
      </c>
      <c r="AU245" s="94"/>
      <c r="AV245" s="133">
        <f>SUM(AV233:AV244)</f>
        <v>2323</v>
      </c>
      <c r="AW245" s="238">
        <f t="shared" ref="AW245:AZ245" si="296">SUM(AW233:AW244)</f>
        <v>1685</v>
      </c>
      <c r="AX245" s="238">
        <f t="shared" si="296"/>
        <v>638</v>
      </c>
      <c r="AY245" s="238">
        <f t="shared" si="296"/>
        <v>0</v>
      </c>
      <c r="AZ245" s="238">
        <f t="shared" si="296"/>
        <v>2323</v>
      </c>
    </row>
    <row r="246" spans="1:52">
      <c r="A246" s="81">
        <v>1</v>
      </c>
      <c r="B246" s="97">
        <v>44593</v>
      </c>
      <c r="C246" s="89" t="s">
        <v>13</v>
      </c>
      <c r="D246" s="24">
        <v>1200</v>
      </c>
      <c r="E246" s="98">
        <v>1000</v>
      </c>
      <c r="F246" s="98">
        <v>200</v>
      </c>
      <c r="G246" s="98">
        <v>999</v>
      </c>
      <c r="H246" s="99">
        <v>201</v>
      </c>
      <c r="K246" s="125" t="s">
        <v>5</v>
      </c>
      <c r="L246" s="124"/>
      <c r="M246" s="19">
        <f>M245/5</f>
        <v>5328.6</v>
      </c>
      <c r="N246" s="19">
        <f t="shared" ref="N246:Q246" si="297">N245/5</f>
        <v>3853</v>
      </c>
      <c r="O246" s="19">
        <f t="shared" si="297"/>
        <v>1475.6</v>
      </c>
      <c r="P246" s="19">
        <f t="shared" si="297"/>
        <v>3218.8</v>
      </c>
      <c r="Q246" s="19">
        <f t="shared" si="297"/>
        <v>2109.6</v>
      </c>
      <c r="S246" s="125" t="s">
        <v>5</v>
      </c>
      <c r="T246" s="124"/>
      <c r="U246" s="19">
        <f>U245/5</f>
        <v>1247.2</v>
      </c>
      <c r="V246" s="19">
        <f t="shared" ref="V246:Y246" si="298">V245/5</f>
        <v>920</v>
      </c>
      <c r="W246" s="19">
        <f t="shared" si="298"/>
        <v>327.2</v>
      </c>
      <c r="X246" s="19">
        <f t="shared" si="298"/>
        <v>908.6</v>
      </c>
      <c r="Y246" s="19">
        <f t="shared" si="298"/>
        <v>338.4</v>
      </c>
      <c r="AA246" s="125" t="s">
        <v>5</v>
      </c>
      <c r="AB246" s="124"/>
      <c r="AC246" s="19">
        <f>AC245/5</f>
        <v>2937.2</v>
      </c>
      <c r="AD246" s="19">
        <f t="shared" ref="AD246:AG246" si="299">AD245/5</f>
        <v>2074</v>
      </c>
      <c r="AE246" s="19">
        <f t="shared" si="299"/>
        <v>863.2</v>
      </c>
      <c r="AF246" s="19">
        <f t="shared" si="299"/>
        <v>1866.4</v>
      </c>
      <c r="AG246" s="19">
        <f t="shared" si="299"/>
        <v>1070.8</v>
      </c>
      <c r="AJ246" s="125" t="s">
        <v>5</v>
      </c>
      <c r="AK246" s="124"/>
      <c r="AL246" s="19">
        <f>AL245/5</f>
        <v>679.6</v>
      </c>
      <c r="AM246" s="19">
        <f t="shared" ref="AM246:AP246" si="300">AM245/5</f>
        <v>522</v>
      </c>
      <c r="AN246" s="19">
        <f t="shared" si="300"/>
        <v>157.6</v>
      </c>
      <c r="AO246" s="19">
        <f t="shared" si="300"/>
        <v>443.8</v>
      </c>
      <c r="AP246" s="19">
        <f t="shared" si="300"/>
        <v>235.8</v>
      </c>
      <c r="AT246" s="125" t="s">
        <v>5</v>
      </c>
      <c r="AU246" s="124"/>
      <c r="AV246" s="19">
        <f>AV245/5</f>
        <v>464.6</v>
      </c>
      <c r="AW246" s="19">
        <f t="shared" ref="AW246:AZ246" si="301">AW245/5</f>
        <v>337</v>
      </c>
      <c r="AX246" s="19">
        <f t="shared" si="301"/>
        <v>127.6</v>
      </c>
      <c r="AY246" s="19">
        <f t="shared" si="301"/>
        <v>0</v>
      </c>
      <c r="AZ246" s="19">
        <f t="shared" si="301"/>
        <v>464.6</v>
      </c>
    </row>
    <row r="247" spans="1:52" ht="15.75" thickBot="1">
      <c r="A247" s="82">
        <v>2</v>
      </c>
      <c r="B247" s="97">
        <v>44593</v>
      </c>
      <c r="C247" s="88" t="s">
        <v>51</v>
      </c>
      <c r="D247" s="1">
        <v>2880</v>
      </c>
      <c r="E247" s="98">
        <v>2000</v>
      </c>
      <c r="F247" s="98">
        <v>880</v>
      </c>
      <c r="G247" s="98">
        <v>1880</v>
      </c>
      <c r="H247" s="99">
        <v>1000</v>
      </c>
      <c r="K247" s="95" t="s">
        <v>6</v>
      </c>
      <c r="L247" s="96"/>
      <c r="M247" s="20">
        <f>M246/25</f>
        <v>213.14400000000001</v>
      </c>
      <c r="N247" s="20">
        <f t="shared" ref="N247:Q247" si="302">N246/25</f>
        <v>154.12</v>
      </c>
      <c r="O247" s="20">
        <f t="shared" si="302"/>
        <v>59.023999999999994</v>
      </c>
      <c r="P247" s="20">
        <f t="shared" si="302"/>
        <v>128.75200000000001</v>
      </c>
      <c r="Q247" s="20">
        <f t="shared" si="302"/>
        <v>84.384</v>
      </c>
      <c r="S247" s="95" t="s">
        <v>6</v>
      </c>
      <c r="T247" s="96"/>
      <c r="U247" s="20">
        <f>U246/25</f>
        <v>49.888000000000005</v>
      </c>
      <c r="V247" s="20">
        <f t="shared" ref="V247:Y247" si="303">V246/25</f>
        <v>36.799999999999997</v>
      </c>
      <c r="W247" s="20">
        <f t="shared" si="303"/>
        <v>13.087999999999999</v>
      </c>
      <c r="X247" s="20">
        <f t="shared" si="303"/>
        <v>36.344000000000001</v>
      </c>
      <c r="Y247" s="20">
        <f t="shared" si="303"/>
        <v>13.536</v>
      </c>
      <c r="AA247" s="95" t="s">
        <v>6</v>
      </c>
      <c r="AB247" s="96"/>
      <c r="AC247" s="20">
        <f>AC246/25</f>
        <v>117.488</v>
      </c>
      <c r="AD247" s="20">
        <f t="shared" ref="AD247:AG247" si="304">AD246/25</f>
        <v>82.96</v>
      </c>
      <c r="AE247" s="20">
        <f t="shared" si="304"/>
        <v>34.527999999999999</v>
      </c>
      <c r="AF247" s="20">
        <f t="shared" si="304"/>
        <v>74.656000000000006</v>
      </c>
      <c r="AG247" s="20">
        <f t="shared" si="304"/>
        <v>42.832000000000001</v>
      </c>
      <c r="AJ247" s="95" t="s">
        <v>6</v>
      </c>
      <c r="AK247" s="96"/>
      <c r="AL247" s="20">
        <f>AL246/25</f>
        <v>27.184000000000001</v>
      </c>
      <c r="AM247" s="20">
        <f t="shared" ref="AM247:AP247" si="305">AM246/25</f>
        <v>20.88</v>
      </c>
      <c r="AN247" s="20">
        <f t="shared" si="305"/>
        <v>6.3039999999999994</v>
      </c>
      <c r="AO247" s="20">
        <f t="shared" si="305"/>
        <v>17.751999999999999</v>
      </c>
      <c r="AP247" s="20">
        <f t="shared" si="305"/>
        <v>9.4320000000000004</v>
      </c>
      <c r="AT247" s="95" t="s">
        <v>6</v>
      </c>
      <c r="AU247" s="96"/>
      <c r="AV247" s="20">
        <f>AV246/25</f>
        <v>18.584</v>
      </c>
      <c r="AW247" s="20">
        <f t="shared" ref="AW247:AZ247" si="306">AW246/25</f>
        <v>13.48</v>
      </c>
      <c r="AX247" s="20">
        <f t="shared" si="306"/>
        <v>5.1040000000000001</v>
      </c>
      <c r="AY247" s="20">
        <f t="shared" si="306"/>
        <v>0</v>
      </c>
      <c r="AZ247" s="20">
        <f t="shared" si="306"/>
        <v>18.584</v>
      </c>
    </row>
    <row r="248" spans="1:52">
      <c r="A248" s="82">
        <v>3</v>
      </c>
      <c r="B248" s="97">
        <v>44593</v>
      </c>
      <c r="C248" s="88" t="s">
        <v>14</v>
      </c>
      <c r="D248" s="1">
        <v>600</v>
      </c>
      <c r="E248" s="98">
        <v>500</v>
      </c>
      <c r="F248" s="98">
        <v>100</v>
      </c>
      <c r="G248" s="98">
        <v>400</v>
      </c>
      <c r="H248" s="99">
        <v>200</v>
      </c>
    </row>
    <row r="249" spans="1:52">
      <c r="A249" s="82">
        <v>4</v>
      </c>
      <c r="B249" s="97">
        <v>44593</v>
      </c>
      <c r="C249" s="88" t="s">
        <v>15</v>
      </c>
      <c r="D249" s="1">
        <v>360</v>
      </c>
      <c r="E249" s="98">
        <v>200</v>
      </c>
      <c r="F249" s="98">
        <v>160</v>
      </c>
      <c r="G249" s="98">
        <v>0</v>
      </c>
      <c r="H249" s="99">
        <v>360</v>
      </c>
    </row>
    <row r="250" spans="1:52" ht="15.75" thickBot="1">
      <c r="A250" s="82">
        <v>5</v>
      </c>
      <c r="B250" s="97">
        <v>44593</v>
      </c>
      <c r="C250" s="88"/>
      <c r="D250" s="1"/>
      <c r="E250" s="1"/>
      <c r="F250" s="1"/>
      <c r="G250" s="1"/>
      <c r="H250" s="14"/>
      <c r="K250" s="190"/>
      <c r="L250" s="190"/>
      <c r="M250" s="190"/>
    </row>
    <row r="251" spans="1:52">
      <c r="A251" s="93" t="s">
        <v>4</v>
      </c>
      <c r="B251" s="94"/>
      <c r="C251" s="94"/>
      <c r="D251" s="17">
        <f>SUM(D246:D250)</f>
        <v>5040</v>
      </c>
      <c r="E251" s="100">
        <f t="shared" ref="E251:H251" si="307">SUM(E246:E250)</f>
        <v>3700</v>
      </c>
      <c r="F251" s="100">
        <f t="shared" si="307"/>
        <v>1340</v>
      </c>
      <c r="G251" s="100">
        <f t="shared" si="307"/>
        <v>3279</v>
      </c>
      <c r="H251" s="100">
        <f t="shared" si="307"/>
        <v>1761</v>
      </c>
      <c r="K251" s="193"/>
      <c r="L251" s="163"/>
      <c r="M251" s="193"/>
    </row>
    <row r="252" spans="1:52" ht="15.75" thickBot="1">
      <c r="A252" s="95" t="s">
        <v>6</v>
      </c>
      <c r="B252" s="96"/>
      <c r="C252" s="96"/>
      <c r="D252" s="20">
        <f>+D251/25</f>
        <v>201.6</v>
      </c>
      <c r="E252" s="20">
        <f t="shared" ref="E252:H252" si="308">+E251/25</f>
        <v>148</v>
      </c>
      <c r="F252" s="20">
        <f t="shared" si="308"/>
        <v>53.6</v>
      </c>
      <c r="G252" s="20">
        <f t="shared" si="308"/>
        <v>131.16</v>
      </c>
      <c r="H252" s="20">
        <f t="shared" si="308"/>
        <v>70.44</v>
      </c>
      <c r="K252" s="193"/>
      <c r="L252" s="163"/>
      <c r="M252" s="193"/>
    </row>
    <row r="253" spans="1:52">
      <c r="K253" s="193"/>
      <c r="L253" s="163"/>
      <c r="M253" s="193"/>
    </row>
    <row r="254" spans="1:52">
      <c r="K254" s="193"/>
      <c r="L254" s="163"/>
      <c r="M254" s="193"/>
    </row>
    <row r="255" spans="1:52" ht="28.5">
      <c r="A255" s="90" t="s">
        <v>49</v>
      </c>
      <c r="B255" s="90"/>
      <c r="C255" s="90"/>
      <c r="K255" s="193"/>
      <c r="L255" s="163"/>
      <c r="M255" s="193"/>
    </row>
    <row r="256" spans="1:52" ht="18.75">
      <c r="A256" s="91" t="s">
        <v>50</v>
      </c>
      <c r="K256" s="164"/>
      <c r="L256" s="163"/>
      <c r="M256" s="164"/>
    </row>
    <row r="257" spans="1:13" ht="15.75" thickBot="1">
      <c r="A257" s="92" t="s">
        <v>48</v>
      </c>
      <c r="K257" s="164"/>
      <c r="L257" s="163"/>
      <c r="M257" s="166"/>
    </row>
    <row r="258" spans="1:13" ht="15.75" thickBot="1">
      <c r="A258" s="28" t="s">
        <v>43</v>
      </c>
      <c r="B258" s="38" t="s">
        <v>47</v>
      </c>
      <c r="C258" s="38" t="s">
        <v>44</v>
      </c>
      <c r="D258" s="38" t="s">
        <v>4</v>
      </c>
      <c r="E258" s="38" t="s">
        <v>28</v>
      </c>
      <c r="F258" s="38" t="s">
        <v>45</v>
      </c>
      <c r="G258" s="38" t="s">
        <v>38</v>
      </c>
      <c r="H258" s="39" t="s">
        <v>46</v>
      </c>
      <c r="K258" s="164"/>
      <c r="L258" s="163"/>
      <c r="M258" s="166"/>
    </row>
    <row r="259" spans="1:13">
      <c r="A259" s="81">
        <v>1</v>
      </c>
      <c r="B259" s="97">
        <v>44621</v>
      </c>
      <c r="C259" s="89" t="s">
        <v>13</v>
      </c>
      <c r="D259" s="24">
        <v>1350</v>
      </c>
      <c r="E259" s="98">
        <v>1000</v>
      </c>
      <c r="F259" s="98">
        <v>350</v>
      </c>
      <c r="G259" s="98">
        <v>998</v>
      </c>
      <c r="H259" s="99">
        <v>351</v>
      </c>
      <c r="K259" s="164"/>
      <c r="L259" s="163"/>
      <c r="M259" s="193"/>
    </row>
    <row r="260" spans="1:13">
      <c r="A260" s="82">
        <v>2</v>
      </c>
      <c r="B260" s="97">
        <v>44621</v>
      </c>
      <c r="C260" s="88" t="s">
        <v>51</v>
      </c>
      <c r="D260" s="1">
        <v>3510</v>
      </c>
      <c r="E260" s="98">
        <v>3000</v>
      </c>
      <c r="F260" s="98">
        <v>510</v>
      </c>
      <c r="G260" s="98">
        <v>2000</v>
      </c>
      <c r="H260" s="99">
        <v>1510</v>
      </c>
      <c r="K260" s="164"/>
      <c r="L260" s="163"/>
      <c r="M260" s="193"/>
    </row>
    <row r="261" spans="1:13">
      <c r="A261" s="82">
        <v>3</v>
      </c>
      <c r="B261" s="97">
        <v>44621</v>
      </c>
      <c r="C261" s="88" t="s">
        <v>14</v>
      </c>
      <c r="D261" s="1">
        <v>675</v>
      </c>
      <c r="E261" s="98">
        <v>500</v>
      </c>
      <c r="F261" s="98">
        <v>175</v>
      </c>
      <c r="G261" s="98">
        <v>400</v>
      </c>
      <c r="H261" s="99">
        <v>275</v>
      </c>
      <c r="K261" s="164"/>
      <c r="L261" s="163"/>
      <c r="M261" s="193"/>
    </row>
    <row r="262" spans="1:13">
      <c r="A262" s="82">
        <v>4</v>
      </c>
      <c r="B262" s="97">
        <v>44621</v>
      </c>
      <c r="C262" s="88" t="s">
        <v>15</v>
      </c>
      <c r="D262" s="1">
        <v>405</v>
      </c>
      <c r="E262" s="98">
        <v>300</v>
      </c>
      <c r="F262" s="98">
        <v>105</v>
      </c>
      <c r="G262" s="98">
        <v>0</v>
      </c>
      <c r="H262" s="99">
        <v>405</v>
      </c>
      <c r="K262" s="164"/>
      <c r="L262" s="163"/>
      <c r="M262" s="193"/>
    </row>
    <row r="263" spans="1:13" ht="15.75" thickBot="1">
      <c r="A263" s="82">
        <v>5</v>
      </c>
      <c r="B263" s="97">
        <v>44621</v>
      </c>
      <c r="C263" s="88"/>
      <c r="D263" s="1"/>
      <c r="E263" s="1"/>
      <c r="F263" s="1"/>
      <c r="G263" s="1"/>
      <c r="H263" s="14"/>
      <c r="K263" s="165"/>
      <c r="L263" s="165"/>
      <c r="M263" s="190"/>
    </row>
    <row r="264" spans="1:13">
      <c r="A264" s="93" t="s">
        <v>4</v>
      </c>
      <c r="B264" s="94"/>
      <c r="C264" s="94"/>
      <c r="D264" s="17">
        <f>SUM(D259:D263)</f>
        <v>5940</v>
      </c>
      <c r="E264" s="100">
        <f t="shared" ref="E264:H264" si="309">SUM(E259:E263)</f>
        <v>4800</v>
      </c>
      <c r="F264" s="100">
        <f t="shared" si="309"/>
        <v>1140</v>
      </c>
      <c r="G264" s="100">
        <f t="shared" si="309"/>
        <v>3398</v>
      </c>
      <c r="H264" s="100">
        <f t="shared" si="309"/>
        <v>2541</v>
      </c>
      <c r="K264" s="165"/>
      <c r="L264" s="165"/>
      <c r="M264" s="35"/>
    </row>
    <row r="265" spans="1:13" ht="15.75" thickBot="1">
      <c r="A265" s="95" t="s">
        <v>6</v>
      </c>
      <c r="B265" s="96"/>
      <c r="C265" s="96"/>
      <c r="D265" s="20">
        <f>+D264/25</f>
        <v>237.6</v>
      </c>
      <c r="E265" s="20">
        <f t="shared" ref="E265:H265" si="310">+E264/25</f>
        <v>192</v>
      </c>
      <c r="F265" s="20">
        <f t="shared" si="310"/>
        <v>45.6</v>
      </c>
      <c r="G265" s="20">
        <f t="shared" si="310"/>
        <v>135.91999999999999</v>
      </c>
      <c r="H265" s="20">
        <f t="shared" si="310"/>
        <v>101.64</v>
      </c>
      <c r="K265" s="165"/>
      <c r="L265" s="165"/>
      <c r="M265" s="35"/>
    </row>
    <row r="268" spans="1:13" ht="28.5">
      <c r="A268" s="90" t="s">
        <v>49</v>
      </c>
      <c r="B268" s="90"/>
      <c r="C268" s="90"/>
    </row>
    <row r="269" spans="1:13" ht="18.75">
      <c r="A269" s="91" t="s">
        <v>50</v>
      </c>
    </row>
    <row r="270" spans="1:13" ht="15.75" thickBot="1">
      <c r="A270" s="92" t="s">
        <v>48</v>
      </c>
    </row>
    <row r="271" spans="1:13" ht="15.75" thickBot="1">
      <c r="A271" s="28" t="s">
        <v>43</v>
      </c>
      <c r="B271" s="38" t="s">
        <v>47</v>
      </c>
      <c r="C271" s="38" t="s">
        <v>44</v>
      </c>
      <c r="D271" s="38" t="s">
        <v>4</v>
      </c>
      <c r="E271" s="38" t="s">
        <v>28</v>
      </c>
      <c r="F271" s="38" t="s">
        <v>45</v>
      </c>
      <c r="G271" s="38" t="s">
        <v>38</v>
      </c>
      <c r="H271" s="39" t="s">
        <v>46</v>
      </c>
    </row>
    <row r="272" spans="1:13">
      <c r="A272" s="81">
        <v>1</v>
      </c>
      <c r="B272" s="97">
        <v>44652</v>
      </c>
      <c r="C272" s="89" t="s">
        <v>13</v>
      </c>
      <c r="D272" s="24">
        <v>1033</v>
      </c>
      <c r="E272" s="98">
        <v>700</v>
      </c>
      <c r="F272" s="98">
        <v>333</v>
      </c>
      <c r="G272" s="98">
        <v>590</v>
      </c>
      <c r="H272" s="99">
        <v>443</v>
      </c>
    </row>
    <row r="273" spans="1:8">
      <c r="A273" s="82">
        <v>2</v>
      </c>
      <c r="B273" s="97">
        <v>44652</v>
      </c>
      <c r="C273" s="88" t="s">
        <v>51</v>
      </c>
      <c r="D273" s="1">
        <v>2957</v>
      </c>
      <c r="E273" s="98">
        <v>1900</v>
      </c>
      <c r="F273" s="98">
        <v>1057</v>
      </c>
      <c r="G273" s="98">
        <v>1925</v>
      </c>
      <c r="H273" s="99">
        <v>1032</v>
      </c>
    </row>
    <row r="274" spans="1:8">
      <c r="A274" s="82">
        <v>3</v>
      </c>
      <c r="B274" s="97">
        <v>44652</v>
      </c>
      <c r="C274" s="88" t="s">
        <v>14</v>
      </c>
      <c r="D274" s="1">
        <v>636</v>
      </c>
      <c r="E274" s="98">
        <v>410</v>
      </c>
      <c r="F274" s="98">
        <v>226</v>
      </c>
      <c r="G274" s="98">
        <v>390</v>
      </c>
      <c r="H274" s="99">
        <v>246</v>
      </c>
    </row>
    <row r="275" spans="1:8">
      <c r="A275" s="82">
        <v>4</v>
      </c>
      <c r="B275" s="97">
        <v>44652</v>
      </c>
      <c r="C275" s="88" t="s">
        <v>15</v>
      </c>
      <c r="D275" s="1">
        <v>532</v>
      </c>
      <c r="E275" s="98">
        <v>385</v>
      </c>
      <c r="F275" s="98">
        <v>147</v>
      </c>
      <c r="G275" s="98">
        <v>0</v>
      </c>
      <c r="H275" s="99">
        <v>532</v>
      </c>
    </row>
    <row r="276" spans="1:8" ht="15.75" thickBot="1">
      <c r="A276" s="82">
        <v>5</v>
      </c>
      <c r="B276" s="97">
        <v>44652</v>
      </c>
      <c r="C276" s="88"/>
      <c r="D276" s="1"/>
      <c r="E276" s="1"/>
      <c r="F276" s="1"/>
      <c r="G276" s="1"/>
      <c r="H276" s="14"/>
    </row>
    <row r="277" spans="1:8">
      <c r="A277" s="93" t="s">
        <v>4</v>
      </c>
      <c r="B277" s="94"/>
      <c r="C277" s="94"/>
      <c r="D277" s="17">
        <f>SUM(D272:D276)</f>
        <v>5158</v>
      </c>
      <c r="E277" s="100">
        <f t="shared" ref="E277:H277" si="311">SUM(E272:E276)</f>
        <v>3395</v>
      </c>
      <c r="F277" s="100">
        <f t="shared" si="311"/>
        <v>1763</v>
      </c>
      <c r="G277" s="100">
        <f t="shared" si="311"/>
        <v>2905</v>
      </c>
      <c r="H277" s="100">
        <f t="shared" si="311"/>
        <v>2253</v>
      </c>
    </row>
    <row r="278" spans="1:8" ht="15.75" thickBot="1">
      <c r="A278" s="95" t="s">
        <v>6</v>
      </c>
      <c r="B278" s="96"/>
      <c r="C278" s="96"/>
      <c r="D278" s="20">
        <f>+D277/25</f>
        <v>206.32</v>
      </c>
      <c r="E278" s="20">
        <f t="shared" ref="E278:H278" si="312">+E277/25</f>
        <v>135.80000000000001</v>
      </c>
      <c r="F278" s="20">
        <f t="shared" si="312"/>
        <v>70.52</v>
      </c>
      <c r="G278" s="20">
        <f t="shared" si="312"/>
        <v>116.2</v>
      </c>
      <c r="H278" s="20">
        <f t="shared" si="312"/>
        <v>90.12</v>
      </c>
    </row>
    <row r="281" spans="1:8" ht="28.5">
      <c r="A281" s="90" t="s">
        <v>49</v>
      </c>
      <c r="B281" s="90"/>
      <c r="C281" s="90"/>
    </row>
    <row r="282" spans="1:8" ht="18.75">
      <c r="A282" s="91" t="s">
        <v>50</v>
      </c>
    </row>
    <row r="283" spans="1:8" ht="15.75" thickBot="1">
      <c r="A283" s="92" t="s">
        <v>48</v>
      </c>
    </row>
    <row r="284" spans="1:8" ht="15.75" thickBot="1">
      <c r="A284" s="28" t="s">
        <v>43</v>
      </c>
      <c r="B284" s="38" t="s">
        <v>47</v>
      </c>
      <c r="C284" s="38" t="s">
        <v>44</v>
      </c>
      <c r="D284" s="38" t="s">
        <v>4</v>
      </c>
      <c r="E284" s="38" t="s">
        <v>28</v>
      </c>
      <c r="F284" s="38" t="s">
        <v>45</v>
      </c>
      <c r="G284" s="38" t="s">
        <v>38</v>
      </c>
      <c r="H284" s="39" t="s">
        <v>46</v>
      </c>
    </row>
    <row r="285" spans="1:8">
      <c r="A285" s="81">
        <v>1</v>
      </c>
      <c r="B285" s="97">
        <v>44682</v>
      </c>
      <c r="C285" s="89" t="s">
        <v>13</v>
      </c>
      <c r="D285" s="24">
        <v>1303</v>
      </c>
      <c r="E285" s="98">
        <v>1000</v>
      </c>
      <c r="F285" s="98">
        <v>303</v>
      </c>
      <c r="G285" s="98">
        <v>956</v>
      </c>
      <c r="H285" s="99">
        <v>347</v>
      </c>
    </row>
    <row r="286" spans="1:8">
      <c r="A286" s="82">
        <v>2</v>
      </c>
      <c r="B286" s="97">
        <v>44652</v>
      </c>
      <c r="C286" s="88" t="s">
        <v>51</v>
      </c>
      <c r="D286" s="1">
        <v>2369</v>
      </c>
      <c r="E286" s="98">
        <v>1500</v>
      </c>
      <c r="F286" s="98">
        <v>869</v>
      </c>
      <c r="G286" s="98">
        <v>1527</v>
      </c>
      <c r="H286" s="99">
        <v>842</v>
      </c>
    </row>
    <row r="287" spans="1:8">
      <c r="A287" s="82">
        <v>3</v>
      </c>
      <c r="B287" s="97">
        <v>44682</v>
      </c>
      <c r="C287" s="88" t="s">
        <v>14</v>
      </c>
      <c r="D287" s="1">
        <v>758</v>
      </c>
      <c r="E287" s="98">
        <v>600</v>
      </c>
      <c r="F287" s="98">
        <v>158</v>
      </c>
      <c r="G287" s="98">
        <v>400</v>
      </c>
      <c r="H287" s="99">
        <v>358</v>
      </c>
    </row>
    <row r="288" spans="1:8">
      <c r="A288" s="82">
        <v>4</v>
      </c>
      <c r="B288" s="97">
        <v>44682</v>
      </c>
      <c r="C288" s="88" t="s">
        <v>15</v>
      </c>
      <c r="D288" s="1">
        <v>621</v>
      </c>
      <c r="E288" s="98">
        <v>500</v>
      </c>
      <c r="F288" s="98">
        <v>121</v>
      </c>
      <c r="G288" s="98">
        <v>0</v>
      </c>
      <c r="H288" s="99">
        <v>621</v>
      </c>
    </row>
    <row r="289" spans="1:8" ht="15.75" thickBot="1">
      <c r="A289" s="82">
        <v>5</v>
      </c>
      <c r="B289" s="97">
        <v>44682</v>
      </c>
      <c r="C289" s="88"/>
      <c r="D289" s="1"/>
      <c r="E289" s="1"/>
      <c r="F289" s="1"/>
      <c r="G289" s="1"/>
      <c r="H289" s="14"/>
    </row>
    <row r="290" spans="1:8">
      <c r="A290" s="93" t="s">
        <v>4</v>
      </c>
      <c r="B290" s="94"/>
      <c r="C290" s="94"/>
      <c r="D290" s="238">
        <f>SUM(D285:D289)</f>
        <v>5051</v>
      </c>
      <c r="E290" s="100">
        <f t="shared" ref="E290:H290" si="313">SUM(E285:E289)</f>
        <v>3600</v>
      </c>
      <c r="F290" s="100">
        <f t="shared" si="313"/>
        <v>1451</v>
      </c>
      <c r="G290" s="100">
        <f t="shared" si="313"/>
        <v>2883</v>
      </c>
      <c r="H290" s="100">
        <f t="shared" si="313"/>
        <v>2168</v>
      </c>
    </row>
    <row r="291" spans="1:8" ht="15.75" thickBot="1">
      <c r="A291" s="95" t="s">
        <v>6</v>
      </c>
      <c r="B291" s="96"/>
      <c r="C291" s="96"/>
      <c r="D291" s="20">
        <f>+D290/25</f>
        <v>202.04</v>
      </c>
      <c r="E291" s="20">
        <f t="shared" ref="E291:H291" si="314">+E290/25</f>
        <v>144</v>
      </c>
      <c r="F291" s="20">
        <f t="shared" si="314"/>
        <v>58.04</v>
      </c>
      <c r="G291" s="20">
        <f t="shared" si="314"/>
        <v>115.32</v>
      </c>
      <c r="H291" s="20">
        <f t="shared" si="314"/>
        <v>86.72</v>
      </c>
    </row>
  </sheetData>
  <pageMargins left="0.7" right="0.7" top="1.33" bottom="0.24" header="0.16" footer="0.24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2:AZ288"/>
  <sheetViews>
    <sheetView tabSelected="1" topLeftCell="AK225" workbookViewId="0">
      <selection activeCell="BC242" sqref="BC242"/>
    </sheetView>
  </sheetViews>
  <sheetFormatPr defaultRowHeight="15"/>
  <cols>
    <col min="3" max="3" width="15.42578125" customWidth="1"/>
    <col min="9" max="9" width="10.28515625" customWidth="1"/>
    <col min="12" max="12" width="10" customWidth="1"/>
    <col min="13" max="13" width="11.140625" customWidth="1"/>
    <col min="14" max="14" width="10.5703125" customWidth="1"/>
    <col min="15" max="15" width="11" customWidth="1"/>
    <col min="16" max="16" width="10.28515625" customWidth="1"/>
    <col min="17" max="17" width="10.140625" customWidth="1"/>
    <col min="20" max="20" width="10.7109375" customWidth="1"/>
    <col min="21" max="22" width="11" customWidth="1"/>
    <col min="23" max="24" width="10.5703125" customWidth="1"/>
    <col min="25" max="25" width="10.28515625" customWidth="1"/>
    <col min="28" max="28" width="10.5703125" customWidth="1"/>
    <col min="29" max="30" width="10.7109375" customWidth="1"/>
    <col min="31" max="31" width="10.85546875" customWidth="1"/>
    <col min="32" max="32" width="10.140625" customWidth="1"/>
    <col min="33" max="33" width="10.85546875" customWidth="1"/>
    <col min="37" max="37" width="11.5703125" customWidth="1"/>
    <col min="38" max="38" width="11.7109375" customWidth="1"/>
    <col min="39" max="39" width="10.7109375" customWidth="1"/>
    <col min="40" max="40" width="10.5703125" customWidth="1"/>
    <col min="41" max="41" width="10.42578125" customWidth="1"/>
    <col min="47" max="47" width="11" customWidth="1"/>
    <col min="48" max="48" width="11.5703125" customWidth="1"/>
    <col min="49" max="50" width="10.7109375" customWidth="1"/>
    <col min="51" max="51" width="10.28515625" customWidth="1"/>
  </cols>
  <sheetData>
    <row r="2" spans="1:52" ht="28.5">
      <c r="A2" s="90" t="s">
        <v>49</v>
      </c>
      <c r="B2" s="90"/>
      <c r="C2" s="90"/>
      <c r="K2" s="90" t="s">
        <v>49</v>
      </c>
      <c r="L2" s="90"/>
      <c r="S2" s="90" t="s">
        <v>49</v>
      </c>
      <c r="T2" s="90"/>
      <c r="AA2" s="90" t="s">
        <v>49</v>
      </c>
      <c r="AB2" s="90"/>
      <c r="AJ2" s="90" t="s">
        <v>49</v>
      </c>
      <c r="AK2" s="90"/>
      <c r="AT2" s="90" t="s">
        <v>49</v>
      </c>
      <c r="AU2" s="90"/>
    </row>
    <row r="3" spans="1:52" ht="18.75">
      <c r="A3" s="91" t="s">
        <v>50</v>
      </c>
      <c r="K3" s="91" t="s">
        <v>50</v>
      </c>
      <c r="S3" s="91" t="s">
        <v>50</v>
      </c>
      <c r="AA3" s="91" t="s">
        <v>50</v>
      </c>
      <c r="AJ3" s="91" t="s">
        <v>50</v>
      </c>
      <c r="AT3" s="91" t="s">
        <v>50</v>
      </c>
    </row>
    <row r="4" spans="1:52" ht="15.75" thickBot="1">
      <c r="A4" s="92" t="s">
        <v>48</v>
      </c>
      <c r="K4" s="92" t="s">
        <v>59</v>
      </c>
      <c r="S4" s="92" t="s">
        <v>13</v>
      </c>
      <c r="AA4" s="92" t="s">
        <v>51</v>
      </c>
      <c r="AJ4" s="92" t="s">
        <v>14</v>
      </c>
      <c r="AT4" s="92" t="s">
        <v>15</v>
      </c>
    </row>
    <row r="5" spans="1:52" ht="15.75" thickBot="1">
      <c r="A5" s="28" t="s">
        <v>43</v>
      </c>
      <c r="B5" s="38" t="s">
        <v>47</v>
      </c>
      <c r="C5" s="38" t="s">
        <v>44</v>
      </c>
      <c r="D5" s="38" t="s">
        <v>4</v>
      </c>
      <c r="E5" s="38" t="s">
        <v>28</v>
      </c>
      <c r="F5" s="38" t="s">
        <v>45</v>
      </c>
      <c r="G5" s="38" t="s">
        <v>38</v>
      </c>
      <c r="H5" s="39" t="s">
        <v>46</v>
      </c>
      <c r="I5" s="118"/>
      <c r="J5" s="119"/>
      <c r="K5" s="28" t="s">
        <v>43</v>
      </c>
      <c r="L5" s="38" t="s">
        <v>47</v>
      </c>
      <c r="M5" s="38" t="s">
        <v>4</v>
      </c>
      <c r="N5" s="38" t="s">
        <v>28</v>
      </c>
      <c r="O5" s="38" t="s">
        <v>45</v>
      </c>
      <c r="P5" s="38" t="s">
        <v>38</v>
      </c>
      <c r="Q5" s="39" t="s">
        <v>46</v>
      </c>
      <c r="S5" s="28" t="s">
        <v>43</v>
      </c>
      <c r="T5" s="38" t="s">
        <v>47</v>
      </c>
      <c r="U5" s="38" t="s">
        <v>4</v>
      </c>
      <c r="V5" s="38" t="s">
        <v>28</v>
      </c>
      <c r="W5" s="38" t="s">
        <v>45</v>
      </c>
      <c r="X5" s="38" t="s">
        <v>38</v>
      </c>
      <c r="Y5" s="39" t="s">
        <v>46</v>
      </c>
      <c r="AA5" s="28" t="s">
        <v>43</v>
      </c>
      <c r="AB5" s="38" t="s">
        <v>47</v>
      </c>
      <c r="AC5" s="38" t="s">
        <v>4</v>
      </c>
      <c r="AD5" s="38" t="s">
        <v>28</v>
      </c>
      <c r="AE5" s="38" t="s">
        <v>45</v>
      </c>
      <c r="AF5" s="38" t="s">
        <v>38</v>
      </c>
      <c r="AG5" s="39" t="s">
        <v>46</v>
      </c>
      <c r="AJ5" s="28" t="s">
        <v>43</v>
      </c>
      <c r="AK5" s="38" t="s">
        <v>47</v>
      </c>
      <c r="AL5" s="38" t="s">
        <v>4</v>
      </c>
      <c r="AM5" s="38" t="s">
        <v>28</v>
      </c>
      <c r="AN5" s="38" t="s">
        <v>45</v>
      </c>
      <c r="AO5" s="38" t="s">
        <v>38</v>
      </c>
      <c r="AP5" s="39" t="s">
        <v>46</v>
      </c>
      <c r="AT5" s="28" t="s">
        <v>43</v>
      </c>
      <c r="AU5" s="38" t="s">
        <v>47</v>
      </c>
      <c r="AV5" s="38" t="s">
        <v>4</v>
      </c>
      <c r="AW5" s="38" t="s">
        <v>28</v>
      </c>
      <c r="AX5" s="38" t="s">
        <v>45</v>
      </c>
      <c r="AY5" s="38" t="s">
        <v>38</v>
      </c>
      <c r="AZ5" s="39" t="s">
        <v>46</v>
      </c>
    </row>
    <row r="6" spans="1:52">
      <c r="A6" s="81">
        <v>1</v>
      </c>
      <c r="B6" s="97">
        <v>44044</v>
      </c>
      <c r="C6" s="89" t="s">
        <v>13</v>
      </c>
      <c r="D6" s="24">
        <v>24</v>
      </c>
      <c r="E6" s="98">
        <f>+D6</f>
        <v>24</v>
      </c>
      <c r="F6" s="98">
        <v>0</v>
      </c>
      <c r="G6" s="98">
        <f>+D6/2</f>
        <v>12</v>
      </c>
      <c r="H6" s="99">
        <f>+D6-E6</f>
        <v>0</v>
      </c>
      <c r="I6" s="120"/>
      <c r="K6" s="81">
        <v>1</v>
      </c>
      <c r="L6" s="97">
        <v>44044</v>
      </c>
      <c r="M6" s="24">
        <f>D11</f>
        <v>88</v>
      </c>
      <c r="N6" s="24">
        <f t="shared" ref="N6:Q6" si="0">E11</f>
        <v>87</v>
      </c>
      <c r="O6" s="24">
        <f t="shared" si="0"/>
        <v>1</v>
      </c>
      <c r="P6" s="24">
        <f t="shared" si="0"/>
        <v>44</v>
      </c>
      <c r="Q6" s="24">
        <f t="shared" si="0"/>
        <v>25</v>
      </c>
      <c r="S6" s="81">
        <v>1</v>
      </c>
      <c r="T6" s="97">
        <v>44044</v>
      </c>
      <c r="U6" s="24">
        <f>D6</f>
        <v>24</v>
      </c>
      <c r="V6" s="24">
        <f t="shared" ref="V6:Y6" si="1">E6</f>
        <v>24</v>
      </c>
      <c r="W6" s="24">
        <f t="shared" si="1"/>
        <v>0</v>
      </c>
      <c r="X6" s="24">
        <f t="shared" si="1"/>
        <v>12</v>
      </c>
      <c r="Y6" s="24">
        <f t="shared" si="1"/>
        <v>0</v>
      </c>
      <c r="AA6" s="81">
        <v>1</v>
      </c>
      <c r="AB6" s="97">
        <v>44044</v>
      </c>
      <c r="AC6" s="24">
        <f>D7</f>
        <v>37</v>
      </c>
      <c r="AD6" s="24">
        <f t="shared" ref="AD6:AG6" si="2">E7</f>
        <v>36</v>
      </c>
      <c r="AE6" s="24">
        <f t="shared" si="2"/>
        <v>1</v>
      </c>
      <c r="AF6" s="24">
        <f t="shared" si="2"/>
        <v>18.5</v>
      </c>
      <c r="AG6" s="24">
        <f t="shared" si="2"/>
        <v>18</v>
      </c>
      <c r="AJ6" s="81">
        <v>1</v>
      </c>
      <c r="AK6" s="97">
        <v>44044</v>
      </c>
      <c r="AL6" s="24">
        <f>D8</f>
        <v>12</v>
      </c>
      <c r="AM6" s="24">
        <f t="shared" ref="AM6:AP6" si="3">E8</f>
        <v>12</v>
      </c>
      <c r="AN6" s="24">
        <f t="shared" si="3"/>
        <v>0</v>
      </c>
      <c r="AO6" s="24">
        <f t="shared" si="3"/>
        <v>6</v>
      </c>
      <c r="AP6" s="24">
        <f t="shared" si="3"/>
        <v>0</v>
      </c>
      <c r="AT6" s="81">
        <v>1</v>
      </c>
      <c r="AU6" s="97">
        <v>44044</v>
      </c>
      <c r="AV6" s="24">
        <f>D9</f>
        <v>15</v>
      </c>
      <c r="AW6" s="24">
        <f t="shared" ref="AW6:AZ6" si="4">E9</f>
        <v>15</v>
      </c>
      <c r="AX6" s="24">
        <f t="shared" si="4"/>
        <v>0</v>
      </c>
      <c r="AY6" s="24">
        <f t="shared" si="4"/>
        <v>7.5</v>
      </c>
      <c r="AZ6" s="24">
        <f t="shared" si="4"/>
        <v>7</v>
      </c>
    </row>
    <row r="7" spans="1:52">
      <c r="A7" s="82">
        <v>2</v>
      </c>
      <c r="B7" s="97">
        <v>44044</v>
      </c>
      <c r="C7" s="88" t="s">
        <v>51</v>
      </c>
      <c r="D7" s="1">
        <v>37</v>
      </c>
      <c r="E7" s="98">
        <f>+D7-F7</f>
        <v>36</v>
      </c>
      <c r="F7" s="98">
        <v>1</v>
      </c>
      <c r="G7" s="98">
        <f t="shared" ref="G7:G9" si="5">+D7/2</f>
        <v>18.5</v>
      </c>
      <c r="H7" s="99">
        <v>18</v>
      </c>
      <c r="I7" s="120"/>
      <c r="K7" s="82">
        <v>2</v>
      </c>
      <c r="L7" s="97">
        <v>44075</v>
      </c>
      <c r="M7" s="1">
        <f>D24</f>
        <v>81</v>
      </c>
      <c r="N7" s="115">
        <f t="shared" ref="N7:Q7" si="6">E24</f>
        <v>79</v>
      </c>
      <c r="O7" s="1">
        <f t="shared" si="6"/>
        <v>2</v>
      </c>
      <c r="P7" s="1">
        <f t="shared" si="6"/>
        <v>38</v>
      </c>
      <c r="Q7" s="115">
        <f t="shared" si="6"/>
        <v>45</v>
      </c>
      <c r="S7" s="82">
        <v>2</v>
      </c>
      <c r="T7" s="97">
        <v>44075</v>
      </c>
      <c r="U7" s="1">
        <f>D19</f>
        <v>22</v>
      </c>
      <c r="V7" s="1">
        <f t="shared" ref="V7:Y7" si="7">E19</f>
        <v>22</v>
      </c>
      <c r="W7" s="1">
        <f t="shared" si="7"/>
        <v>0</v>
      </c>
      <c r="X7" s="1">
        <f t="shared" si="7"/>
        <v>11</v>
      </c>
      <c r="Y7" s="1">
        <f t="shared" si="7"/>
        <v>11</v>
      </c>
      <c r="AA7" s="82">
        <v>2</v>
      </c>
      <c r="AB7" s="97">
        <v>44075</v>
      </c>
      <c r="AC7" s="115">
        <f>D20</f>
        <v>36</v>
      </c>
      <c r="AD7" s="115">
        <f t="shared" ref="AD7:AG7" si="8">E20</f>
        <v>35</v>
      </c>
      <c r="AE7" s="115">
        <f t="shared" si="8"/>
        <v>1</v>
      </c>
      <c r="AF7" s="115">
        <f t="shared" si="8"/>
        <v>20</v>
      </c>
      <c r="AG7" s="115">
        <f t="shared" si="8"/>
        <v>16</v>
      </c>
      <c r="AJ7" s="82">
        <v>2</v>
      </c>
      <c r="AK7" s="97">
        <v>44075</v>
      </c>
      <c r="AL7" s="1">
        <f>+D21</f>
        <v>10</v>
      </c>
      <c r="AM7" s="1">
        <f t="shared" ref="AM7:AP7" si="9">+E21</f>
        <v>10</v>
      </c>
      <c r="AN7" s="1">
        <f t="shared" si="9"/>
        <v>0</v>
      </c>
      <c r="AO7" s="1">
        <f t="shared" si="9"/>
        <v>7</v>
      </c>
      <c r="AP7" s="1">
        <f t="shared" si="9"/>
        <v>5</v>
      </c>
      <c r="AT7" s="82">
        <v>2</v>
      </c>
      <c r="AU7" s="97">
        <v>44075</v>
      </c>
      <c r="AV7" s="1">
        <f>+D22</f>
        <v>13</v>
      </c>
      <c r="AW7" s="1">
        <f t="shared" ref="AW7:AZ7" si="10">+E22</f>
        <v>12</v>
      </c>
      <c r="AX7" s="1">
        <f t="shared" si="10"/>
        <v>1</v>
      </c>
      <c r="AY7" s="1">
        <f t="shared" si="10"/>
        <v>0</v>
      </c>
      <c r="AZ7" s="1">
        <f t="shared" si="10"/>
        <v>13</v>
      </c>
    </row>
    <row r="8" spans="1:52">
      <c r="A8" s="82">
        <v>3</v>
      </c>
      <c r="B8" s="97">
        <v>44044</v>
      </c>
      <c r="C8" s="88" t="s">
        <v>14</v>
      </c>
      <c r="D8" s="1">
        <v>12</v>
      </c>
      <c r="E8" s="98">
        <f>+D8</f>
        <v>12</v>
      </c>
      <c r="F8" s="98">
        <v>0</v>
      </c>
      <c r="G8" s="98">
        <f t="shared" si="5"/>
        <v>6</v>
      </c>
      <c r="H8" s="99">
        <f t="shared" ref="H8" si="11">+D8-E8</f>
        <v>0</v>
      </c>
      <c r="I8" s="120"/>
      <c r="K8" s="82">
        <v>3</v>
      </c>
      <c r="L8" s="97">
        <v>44105</v>
      </c>
      <c r="M8" s="1">
        <f>D37</f>
        <v>76</v>
      </c>
      <c r="N8" s="1">
        <f t="shared" ref="N8:Q8" si="12">E37</f>
        <v>76</v>
      </c>
      <c r="O8" s="1">
        <f t="shared" si="12"/>
        <v>0</v>
      </c>
      <c r="P8" s="115">
        <f t="shared" si="12"/>
        <v>34.5</v>
      </c>
      <c r="Q8" s="115">
        <f t="shared" si="12"/>
        <v>40.904761904761905</v>
      </c>
      <c r="S8" s="82">
        <v>3</v>
      </c>
      <c r="T8" s="97">
        <v>44105</v>
      </c>
      <c r="U8" s="1">
        <f>D32</f>
        <v>24</v>
      </c>
      <c r="V8" s="1">
        <f t="shared" ref="V8:Y8" si="13">E32</f>
        <v>24</v>
      </c>
      <c r="W8" s="1">
        <f t="shared" si="13"/>
        <v>0</v>
      </c>
      <c r="X8" s="115">
        <f t="shared" si="13"/>
        <v>13</v>
      </c>
      <c r="Y8" s="115">
        <f t="shared" si="13"/>
        <v>11.428571428571429</v>
      </c>
      <c r="AA8" s="82">
        <v>3</v>
      </c>
      <c r="AB8" s="97">
        <v>44105</v>
      </c>
      <c r="AC8" s="1">
        <f>+D33</f>
        <v>31</v>
      </c>
      <c r="AD8" s="1">
        <f t="shared" ref="AD8:AG8" si="14">+E33</f>
        <v>31</v>
      </c>
      <c r="AE8" s="1">
        <f t="shared" si="14"/>
        <v>0</v>
      </c>
      <c r="AF8" s="115">
        <f t="shared" si="14"/>
        <v>15.5</v>
      </c>
      <c r="AG8" s="115">
        <f t="shared" si="14"/>
        <v>14.761904761904761</v>
      </c>
      <c r="AJ8" s="82">
        <v>3</v>
      </c>
      <c r="AK8" s="97">
        <v>44105</v>
      </c>
      <c r="AL8" s="1">
        <f>+D34</f>
        <v>12</v>
      </c>
      <c r="AM8" s="1">
        <f t="shared" ref="AM8:AP8" si="15">+E34</f>
        <v>12</v>
      </c>
      <c r="AN8" s="1">
        <f t="shared" si="15"/>
        <v>0</v>
      </c>
      <c r="AO8" s="115">
        <f t="shared" si="15"/>
        <v>6</v>
      </c>
      <c r="AP8" s="115">
        <f t="shared" si="15"/>
        <v>5.7142857142857144</v>
      </c>
      <c r="AT8" s="82">
        <v>3</v>
      </c>
      <c r="AU8" s="97">
        <v>44105</v>
      </c>
      <c r="AV8" s="1">
        <f>+D35</f>
        <v>9</v>
      </c>
      <c r="AW8" s="1">
        <f t="shared" ref="AW8:AZ8" si="16">+E35</f>
        <v>9</v>
      </c>
      <c r="AX8" s="1">
        <f t="shared" si="16"/>
        <v>0</v>
      </c>
      <c r="AY8" s="1">
        <f t="shared" si="16"/>
        <v>0</v>
      </c>
      <c r="AZ8" s="115">
        <f t="shared" si="16"/>
        <v>9</v>
      </c>
    </row>
    <row r="9" spans="1:52">
      <c r="A9" s="82">
        <v>4</v>
      </c>
      <c r="B9" s="97">
        <v>44044</v>
      </c>
      <c r="C9" s="88" t="s">
        <v>15</v>
      </c>
      <c r="D9" s="1">
        <v>15</v>
      </c>
      <c r="E9" s="98">
        <f>+D9</f>
        <v>15</v>
      </c>
      <c r="F9" s="98">
        <v>0</v>
      </c>
      <c r="G9" s="98">
        <f t="shared" si="5"/>
        <v>7.5</v>
      </c>
      <c r="H9" s="99">
        <v>7</v>
      </c>
      <c r="I9" s="121"/>
      <c r="K9" s="82">
        <v>4</v>
      </c>
      <c r="L9" s="97">
        <v>44136</v>
      </c>
      <c r="M9" s="1">
        <f>D51</f>
        <v>75</v>
      </c>
      <c r="N9" s="1">
        <f t="shared" ref="N9:Q9" si="17">E51</f>
        <v>75</v>
      </c>
      <c r="O9" s="1">
        <f t="shared" si="17"/>
        <v>0</v>
      </c>
      <c r="P9" s="115">
        <f t="shared" si="17"/>
        <v>32.5</v>
      </c>
      <c r="Q9" s="115">
        <f t="shared" si="17"/>
        <v>40.952380952380949</v>
      </c>
      <c r="S9" s="82">
        <v>4</v>
      </c>
      <c r="T9" s="97">
        <v>44136</v>
      </c>
      <c r="U9" s="1">
        <f>D46</f>
        <v>20</v>
      </c>
      <c r="V9" s="1">
        <f t="shared" ref="V9:Y9" si="18">E46</f>
        <v>20</v>
      </c>
      <c r="W9" s="1">
        <f t="shared" si="18"/>
        <v>0</v>
      </c>
      <c r="X9" s="1">
        <f t="shared" si="18"/>
        <v>10</v>
      </c>
      <c r="Y9" s="115">
        <f t="shared" si="18"/>
        <v>9.5238095238095237</v>
      </c>
      <c r="AA9" s="82">
        <v>4</v>
      </c>
      <c r="AB9" s="97">
        <v>44136</v>
      </c>
      <c r="AC9" s="1">
        <f>+D47</f>
        <v>34</v>
      </c>
      <c r="AD9" s="1">
        <f t="shared" ref="AD9:AG9" si="19">+E47</f>
        <v>34</v>
      </c>
      <c r="AE9" s="1">
        <f t="shared" si="19"/>
        <v>0</v>
      </c>
      <c r="AF9" s="1">
        <f t="shared" si="19"/>
        <v>17</v>
      </c>
      <c r="AG9" s="115">
        <f t="shared" si="19"/>
        <v>16.19047619047619</v>
      </c>
      <c r="AJ9" s="82">
        <v>4</v>
      </c>
      <c r="AK9" s="97">
        <v>44136</v>
      </c>
      <c r="AL9" s="1">
        <f>+D48</f>
        <v>11</v>
      </c>
      <c r="AM9" s="1">
        <f t="shared" ref="AM9:AP9" si="20">+E48</f>
        <v>11</v>
      </c>
      <c r="AN9" s="1">
        <f t="shared" si="20"/>
        <v>0</v>
      </c>
      <c r="AO9" s="1">
        <f t="shared" si="20"/>
        <v>5.5</v>
      </c>
      <c r="AP9" s="115">
        <f t="shared" si="20"/>
        <v>5.2380952380952381</v>
      </c>
      <c r="AT9" s="82">
        <v>4</v>
      </c>
      <c r="AU9" s="97">
        <v>44136</v>
      </c>
      <c r="AV9" s="1">
        <f>+D49</f>
        <v>10</v>
      </c>
      <c r="AW9" s="1">
        <f t="shared" ref="AW9:AZ9" si="21">+E49</f>
        <v>10</v>
      </c>
      <c r="AX9" s="1">
        <f t="shared" si="21"/>
        <v>0</v>
      </c>
      <c r="AY9" s="115">
        <f t="shared" si="21"/>
        <v>0</v>
      </c>
      <c r="AZ9" s="115">
        <f t="shared" si="21"/>
        <v>10</v>
      </c>
    </row>
    <row r="10" spans="1:52" ht="15.75" thickBot="1">
      <c r="A10" s="82">
        <v>5</v>
      </c>
      <c r="B10" s="97">
        <v>44044</v>
      </c>
      <c r="C10" s="88"/>
      <c r="D10" s="1"/>
      <c r="E10" s="1"/>
      <c r="F10" s="1"/>
      <c r="G10" s="1"/>
      <c r="H10" s="14"/>
      <c r="I10" s="121"/>
      <c r="K10" s="83">
        <v>5</v>
      </c>
      <c r="L10" s="122">
        <v>44166</v>
      </c>
      <c r="M10" s="15">
        <f>D65</f>
        <v>81</v>
      </c>
      <c r="N10" s="15">
        <f t="shared" ref="N10:Q10" si="22">E65</f>
        <v>81</v>
      </c>
      <c r="O10" s="15">
        <f t="shared" si="22"/>
        <v>0</v>
      </c>
      <c r="P10" s="15">
        <f t="shared" si="22"/>
        <v>34.5</v>
      </c>
      <c r="Q10" s="123">
        <f t="shared" si="22"/>
        <v>44.857142857142854</v>
      </c>
      <c r="S10" s="82">
        <v>5</v>
      </c>
      <c r="T10" s="97">
        <v>44166</v>
      </c>
      <c r="U10" s="1">
        <f>D60</f>
        <v>23</v>
      </c>
      <c r="V10" s="1">
        <f t="shared" ref="V10:Y10" si="23">E60</f>
        <v>23</v>
      </c>
      <c r="W10" s="1">
        <f t="shared" si="23"/>
        <v>0</v>
      </c>
      <c r="X10" s="1">
        <f t="shared" si="23"/>
        <v>11.5</v>
      </c>
      <c r="Y10" s="115">
        <f t="shared" si="23"/>
        <v>10.952380952380953</v>
      </c>
      <c r="AA10" s="82">
        <v>5</v>
      </c>
      <c r="AB10" s="97">
        <v>44166</v>
      </c>
      <c r="AC10" s="1">
        <f>+D61</f>
        <v>32</v>
      </c>
      <c r="AD10" s="1">
        <f t="shared" ref="AD10:AG10" si="24">+E61</f>
        <v>32</v>
      </c>
      <c r="AE10" s="1">
        <f t="shared" si="24"/>
        <v>0</v>
      </c>
      <c r="AF10" s="115">
        <f t="shared" si="24"/>
        <v>16</v>
      </c>
      <c r="AG10" s="115">
        <f t="shared" si="24"/>
        <v>15.238095238095237</v>
      </c>
      <c r="AJ10" s="82">
        <v>5</v>
      </c>
      <c r="AK10" s="97">
        <v>44166</v>
      </c>
      <c r="AL10" s="1">
        <f>+D62</f>
        <v>14</v>
      </c>
      <c r="AM10" s="1">
        <f t="shared" ref="AM10:AP10" si="25">+E62</f>
        <v>14</v>
      </c>
      <c r="AN10" s="1">
        <f t="shared" si="25"/>
        <v>0</v>
      </c>
      <c r="AO10" s="115">
        <f t="shared" si="25"/>
        <v>7</v>
      </c>
      <c r="AP10" s="115">
        <f t="shared" si="25"/>
        <v>6.6666666666666661</v>
      </c>
      <c r="AT10" s="82">
        <v>5</v>
      </c>
      <c r="AU10" s="97">
        <v>44166</v>
      </c>
      <c r="AV10" s="1">
        <f>+D63</f>
        <v>12</v>
      </c>
      <c r="AW10" s="1">
        <f t="shared" ref="AW10:AZ10" si="26">+E63</f>
        <v>12</v>
      </c>
      <c r="AX10" s="1">
        <f t="shared" si="26"/>
        <v>0</v>
      </c>
      <c r="AY10" s="1">
        <f t="shared" si="26"/>
        <v>0</v>
      </c>
      <c r="AZ10" s="115">
        <f t="shared" si="26"/>
        <v>12</v>
      </c>
    </row>
    <row r="11" spans="1:52">
      <c r="A11" s="93" t="s">
        <v>4</v>
      </c>
      <c r="B11" s="94"/>
      <c r="C11" s="94"/>
      <c r="D11" s="17">
        <f>SUM(D6:D10)</f>
        <v>88</v>
      </c>
      <c r="E11" s="100">
        <f t="shared" ref="E11:H11" si="27">SUM(E6:E10)</f>
        <v>87</v>
      </c>
      <c r="F11" s="100">
        <f t="shared" si="27"/>
        <v>1</v>
      </c>
      <c r="G11" s="100">
        <f t="shared" si="27"/>
        <v>44</v>
      </c>
      <c r="H11" s="100">
        <f t="shared" si="27"/>
        <v>25</v>
      </c>
      <c r="K11" s="93" t="s">
        <v>4</v>
      </c>
      <c r="L11" s="94"/>
      <c r="M11" s="133">
        <f>SUM(M6:M10)</f>
        <v>401</v>
      </c>
      <c r="N11" s="135">
        <f t="shared" ref="N11:Q11" si="28">SUM(N6:N10)</f>
        <v>398</v>
      </c>
      <c r="O11" s="135">
        <f t="shared" si="28"/>
        <v>3</v>
      </c>
      <c r="P11" s="100">
        <f t="shared" si="28"/>
        <v>183.5</v>
      </c>
      <c r="Q11" s="100">
        <f t="shared" si="28"/>
        <v>196.71428571428569</v>
      </c>
      <c r="S11" s="93" t="s">
        <v>4</v>
      </c>
      <c r="T11" s="94"/>
      <c r="U11" s="133">
        <f>SUM(U6:U10)</f>
        <v>113</v>
      </c>
      <c r="V11" s="135">
        <f t="shared" ref="V11:Y11" si="29">SUM(V6:V10)</f>
        <v>113</v>
      </c>
      <c r="W11" s="135">
        <f t="shared" si="29"/>
        <v>0</v>
      </c>
      <c r="X11" s="100">
        <f t="shared" si="29"/>
        <v>57.5</v>
      </c>
      <c r="Y11" s="100">
        <f t="shared" si="29"/>
        <v>42.904761904761912</v>
      </c>
      <c r="AA11" s="93" t="s">
        <v>4</v>
      </c>
      <c r="AB11" s="94"/>
      <c r="AC11" s="133">
        <f>SUM(AC6:AC10)</f>
        <v>170</v>
      </c>
      <c r="AD11" s="135">
        <f t="shared" ref="AD11:AG11" si="30">SUM(AD6:AD10)</f>
        <v>168</v>
      </c>
      <c r="AE11" s="135">
        <f t="shared" si="30"/>
        <v>2</v>
      </c>
      <c r="AF11" s="135">
        <f t="shared" si="30"/>
        <v>87</v>
      </c>
      <c r="AG11" s="100">
        <f t="shared" si="30"/>
        <v>80.19047619047619</v>
      </c>
      <c r="AJ11" s="93" t="s">
        <v>4</v>
      </c>
      <c r="AK11" s="94"/>
      <c r="AL11" s="133">
        <f>SUM(AL6:AL10)</f>
        <v>59</v>
      </c>
      <c r="AM11" s="135">
        <f t="shared" ref="AM11:AP11" si="31">SUM(AM6:AM10)</f>
        <v>59</v>
      </c>
      <c r="AN11" s="135">
        <f t="shared" si="31"/>
        <v>0</v>
      </c>
      <c r="AO11" s="135">
        <f t="shared" si="31"/>
        <v>31.5</v>
      </c>
      <c r="AP11" s="100">
        <f t="shared" si="31"/>
        <v>22.61904761904762</v>
      </c>
      <c r="AT11" s="93" t="s">
        <v>4</v>
      </c>
      <c r="AU11" s="94"/>
      <c r="AV11" s="133">
        <f>SUM(AV6:AV10)</f>
        <v>59</v>
      </c>
      <c r="AW11" s="135">
        <f t="shared" ref="AW11:AZ11" si="32">SUM(AW6:AW10)</f>
        <v>58</v>
      </c>
      <c r="AX11" s="135">
        <f t="shared" si="32"/>
        <v>1</v>
      </c>
      <c r="AY11" s="135">
        <f t="shared" si="32"/>
        <v>7.5</v>
      </c>
      <c r="AZ11" s="135">
        <f t="shared" si="32"/>
        <v>51</v>
      </c>
    </row>
    <row r="12" spans="1:52" ht="15.75" thickBot="1">
      <c r="A12" s="95" t="s">
        <v>6</v>
      </c>
      <c r="B12" s="96"/>
      <c r="C12" s="96"/>
      <c r="D12" s="20">
        <f>+D11/25</f>
        <v>3.52</v>
      </c>
      <c r="E12" s="20">
        <f t="shared" ref="E12:H12" si="33">+E11/25</f>
        <v>3.48</v>
      </c>
      <c r="F12" s="20">
        <f t="shared" si="33"/>
        <v>0.04</v>
      </c>
      <c r="G12" s="20">
        <f t="shared" si="33"/>
        <v>1.76</v>
      </c>
      <c r="H12" s="20">
        <f t="shared" si="33"/>
        <v>1</v>
      </c>
      <c r="K12" s="125" t="s">
        <v>5</v>
      </c>
      <c r="L12" s="124"/>
      <c r="M12" s="19">
        <f>+M11/5</f>
        <v>80.2</v>
      </c>
      <c r="N12" s="19">
        <f t="shared" ref="N12:Q12" si="34">+N11/5</f>
        <v>79.599999999999994</v>
      </c>
      <c r="O12" s="19">
        <f t="shared" si="34"/>
        <v>0.6</v>
      </c>
      <c r="P12" s="19">
        <f t="shared" si="34"/>
        <v>36.700000000000003</v>
      </c>
      <c r="Q12" s="19">
        <f t="shared" si="34"/>
        <v>39.342857142857142</v>
      </c>
      <c r="S12" s="125" t="s">
        <v>5</v>
      </c>
      <c r="T12" s="124"/>
      <c r="U12" s="19">
        <f>+U11/5</f>
        <v>22.6</v>
      </c>
      <c r="V12" s="19">
        <f t="shared" ref="V12:Y12" si="35">+V11/5</f>
        <v>22.6</v>
      </c>
      <c r="W12" s="19">
        <f t="shared" si="35"/>
        <v>0</v>
      </c>
      <c r="X12" s="19">
        <f t="shared" si="35"/>
        <v>11.5</v>
      </c>
      <c r="Y12" s="19">
        <f t="shared" si="35"/>
        <v>8.5809523809523824</v>
      </c>
      <c r="AA12" s="125" t="s">
        <v>5</v>
      </c>
      <c r="AB12" s="124"/>
      <c r="AC12" s="19">
        <f>+AC11/5</f>
        <v>34</v>
      </c>
      <c r="AD12" s="19">
        <f t="shared" ref="AD12:AG12" si="36">+AD11/5</f>
        <v>33.6</v>
      </c>
      <c r="AE12" s="19">
        <f t="shared" si="36"/>
        <v>0.4</v>
      </c>
      <c r="AF12" s="19">
        <f t="shared" si="36"/>
        <v>17.399999999999999</v>
      </c>
      <c r="AG12" s="19">
        <f t="shared" si="36"/>
        <v>16.038095238095238</v>
      </c>
      <c r="AJ12" s="125" t="s">
        <v>5</v>
      </c>
      <c r="AK12" s="124"/>
      <c r="AL12" s="19">
        <f>+AL11/5</f>
        <v>11.8</v>
      </c>
      <c r="AM12" s="19">
        <f t="shared" ref="AM12:AP12" si="37">+AM11/5</f>
        <v>11.8</v>
      </c>
      <c r="AN12" s="19">
        <f t="shared" si="37"/>
        <v>0</v>
      </c>
      <c r="AO12" s="19">
        <f t="shared" si="37"/>
        <v>6.3</v>
      </c>
      <c r="AP12" s="19">
        <f t="shared" si="37"/>
        <v>4.5238095238095237</v>
      </c>
      <c r="AT12" s="125" t="s">
        <v>5</v>
      </c>
      <c r="AU12" s="124"/>
      <c r="AV12" s="19">
        <f>+AV11/5</f>
        <v>11.8</v>
      </c>
      <c r="AW12" s="19">
        <f t="shared" ref="AW12:AZ12" si="38">+AW11/5</f>
        <v>11.6</v>
      </c>
      <c r="AX12" s="19">
        <f t="shared" si="38"/>
        <v>0.2</v>
      </c>
      <c r="AY12" s="19">
        <f t="shared" si="38"/>
        <v>1.5</v>
      </c>
      <c r="AZ12" s="19">
        <f t="shared" si="38"/>
        <v>10.199999999999999</v>
      </c>
    </row>
    <row r="13" spans="1:52" ht="15.75" thickBot="1">
      <c r="K13" s="95" t="s">
        <v>6</v>
      </c>
      <c r="L13" s="96"/>
      <c r="M13" s="20">
        <f>+M12/25</f>
        <v>3.2080000000000002</v>
      </c>
      <c r="N13" s="20">
        <f t="shared" ref="N13:Q13" si="39">+N12/25</f>
        <v>3.1839999999999997</v>
      </c>
      <c r="O13" s="20">
        <f t="shared" si="39"/>
        <v>2.4E-2</v>
      </c>
      <c r="P13" s="20">
        <f t="shared" si="39"/>
        <v>1.4680000000000002</v>
      </c>
      <c r="Q13" s="20">
        <f t="shared" si="39"/>
        <v>1.5737142857142856</v>
      </c>
      <c r="S13" s="95" t="s">
        <v>6</v>
      </c>
      <c r="T13" s="96"/>
      <c r="U13" s="20">
        <f>+U12/25</f>
        <v>0.90400000000000003</v>
      </c>
      <c r="V13" s="20">
        <f t="shared" ref="V13:Y13" si="40">+V12/25</f>
        <v>0.90400000000000003</v>
      </c>
      <c r="W13" s="20">
        <f t="shared" si="40"/>
        <v>0</v>
      </c>
      <c r="X13" s="20">
        <f t="shared" si="40"/>
        <v>0.46</v>
      </c>
      <c r="Y13" s="20">
        <f t="shared" si="40"/>
        <v>0.34323809523809529</v>
      </c>
      <c r="AA13" s="95" t="s">
        <v>6</v>
      </c>
      <c r="AB13" s="96"/>
      <c r="AC13" s="20">
        <f>+AC12/25</f>
        <v>1.36</v>
      </c>
      <c r="AD13" s="20">
        <f t="shared" ref="AD13:AG13" si="41">+AD12/25</f>
        <v>1.3440000000000001</v>
      </c>
      <c r="AE13" s="20">
        <f t="shared" si="41"/>
        <v>1.6E-2</v>
      </c>
      <c r="AF13" s="20">
        <f t="shared" si="41"/>
        <v>0.69599999999999995</v>
      </c>
      <c r="AG13" s="20">
        <f t="shared" si="41"/>
        <v>0.6415238095238095</v>
      </c>
      <c r="AJ13" s="95" t="s">
        <v>6</v>
      </c>
      <c r="AK13" s="96"/>
      <c r="AL13" s="20">
        <f>+AL12/25</f>
        <v>0.47200000000000003</v>
      </c>
      <c r="AM13" s="20">
        <f t="shared" ref="AM13:AP13" si="42">+AM12/25</f>
        <v>0.47200000000000003</v>
      </c>
      <c r="AN13" s="20">
        <f t="shared" si="42"/>
        <v>0</v>
      </c>
      <c r="AO13" s="20">
        <f t="shared" si="42"/>
        <v>0.252</v>
      </c>
      <c r="AP13" s="20">
        <f t="shared" si="42"/>
        <v>0.18095238095238095</v>
      </c>
      <c r="AT13" s="95" t="s">
        <v>6</v>
      </c>
      <c r="AU13" s="96"/>
      <c r="AV13" s="20">
        <f>+AV12/25</f>
        <v>0.47200000000000003</v>
      </c>
      <c r="AW13" s="20">
        <f t="shared" ref="AW13:AZ13" si="43">+AW12/25</f>
        <v>0.46399999999999997</v>
      </c>
      <c r="AX13" s="20">
        <f t="shared" si="43"/>
        <v>8.0000000000000002E-3</v>
      </c>
      <c r="AY13" s="20">
        <f t="shared" si="43"/>
        <v>0.06</v>
      </c>
      <c r="AZ13" s="20">
        <f t="shared" si="43"/>
        <v>0.40799999999999997</v>
      </c>
    </row>
    <row r="15" spans="1:52" ht="28.5">
      <c r="A15" s="90" t="s">
        <v>49</v>
      </c>
      <c r="B15" s="90"/>
      <c r="C15" s="90"/>
    </row>
    <row r="16" spans="1:52" ht="18.75">
      <c r="A16" s="91" t="s">
        <v>50</v>
      </c>
    </row>
    <row r="17" spans="1:10" ht="15.75" thickBot="1">
      <c r="A17" s="92" t="s">
        <v>48</v>
      </c>
    </row>
    <row r="18" spans="1:10" ht="15.75" thickBot="1">
      <c r="A18" s="28" t="s">
        <v>43</v>
      </c>
      <c r="B18" s="38" t="s">
        <v>47</v>
      </c>
      <c r="C18" s="38" t="s">
        <v>44</v>
      </c>
      <c r="D18" s="38" t="s">
        <v>4</v>
      </c>
      <c r="E18" s="38" t="s">
        <v>28</v>
      </c>
      <c r="F18" s="38" t="s">
        <v>45</v>
      </c>
      <c r="G18" s="38" t="s">
        <v>38</v>
      </c>
      <c r="H18" s="39" t="s">
        <v>46</v>
      </c>
      <c r="I18" s="118"/>
      <c r="J18" s="119"/>
    </row>
    <row r="19" spans="1:10">
      <c r="A19" s="81">
        <v>1</v>
      </c>
      <c r="B19" s="97">
        <v>44075</v>
      </c>
      <c r="C19" s="89" t="s">
        <v>13</v>
      </c>
      <c r="D19" s="24">
        <v>22</v>
      </c>
      <c r="E19" s="98">
        <f>+D19</f>
        <v>22</v>
      </c>
      <c r="F19" s="98">
        <v>0</v>
      </c>
      <c r="G19" s="98">
        <f>+D19/2</f>
        <v>11</v>
      </c>
      <c r="H19" s="99">
        <f>+D19/2</f>
        <v>11</v>
      </c>
    </row>
    <row r="20" spans="1:10">
      <c r="A20" s="82">
        <v>2</v>
      </c>
      <c r="B20" s="97">
        <v>44075</v>
      </c>
      <c r="C20" s="88" t="s">
        <v>51</v>
      </c>
      <c r="D20" s="1">
        <v>36</v>
      </c>
      <c r="E20" s="98">
        <f>+D20-F20</f>
        <v>35</v>
      </c>
      <c r="F20" s="98">
        <v>1</v>
      </c>
      <c r="G20" s="98">
        <v>20</v>
      </c>
      <c r="H20" s="98">
        <f>+D20-G20</f>
        <v>16</v>
      </c>
    </row>
    <row r="21" spans="1:10">
      <c r="A21" s="82">
        <v>3</v>
      </c>
      <c r="B21" s="97">
        <v>44075</v>
      </c>
      <c r="C21" s="88" t="s">
        <v>14</v>
      </c>
      <c r="D21" s="1">
        <v>10</v>
      </c>
      <c r="E21" s="98">
        <f>+D21</f>
        <v>10</v>
      </c>
      <c r="F21" s="98">
        <v>0</v>
      </c>
      <c r="G21" s="98">
        <v>7</v>
      </c>
      <c r="H21" s="98">
        <f t="shared" ref="H21" si="44">+E21/2</f>
        <v>5</v>
      </c>
    </row>
    <row r="22" spans="1:10">
      <c r="A22" s="82">
        <v>4</v>
      </c>
      <c r="B22" s="97">
        <v>44075</v>
      </c>
      <c r="C22" s="88" t="s">
        <v>15</v>
      </c>
      <c r="D22" s="1">
        <v>13</v>
      </c>
      <c r="E22" s="98">
        <f>+D22-F22</f>
        <v>12</v>
      </c>
      <c r="F22" s="98">
        <v>1</v>
      </c>
      <c r="G22" s="98">
        <v>0</v>
      </c>
      <c r="H22" s="98">
        <f>+D22</f>
        <v>13</v>
      </c>
    </row>
    <row r="23" spans="1:10" ht="15.75" thickBot="1">
      <c r="A23" s="82">
        <v>5</v>
      </c>
      <c r="B23" s="97">
        <v>44075</v>
      </c>
      <c r="C23" s="88"/>
      <c r="D23" s="1"/>
      <c r="E23" s="1"/>
      <c r="F23" s="1"/>
      <c r="G23" s="1"/>
      <c r="H23" s="14"/>
    </row>
    <row r="24" spans="1:10">
      <c r="A24" s="93" t="s">
        <v>4</v>
      </c>
      <c r="B24" s="94"/>
      <c r="C24" s="94"/>
      <c r="D24" s="17">
        <f>SUM(D19:D23)</f>
        <v>81</v>
      </c>
      <c r="E24" s="100">
        <f t="shared" ref="E24:H24" si="45">SUM(E19:E23)</f>
        <v>79</v>
      </c>
      <c r="F24" s="100">
        <f t="shared" si="45"/>
        <v>2</v>
      </c>
      <c r="G24" s="100">
        <f t="shared" si="45"/>
        <v>38</v>
      </c>
      <c r="H24" s="100">
        <f t="shared" si="45"/>
        <v>45</v>
      </c>
    </row>
    <row r="25" spans="1:10" ht="15.75" thickBot="1">
      <c r="A25" s="95" t="s">
        <v>6</v>
      </c>
      <c r="B25" s="96"/>
      <c r="C25" s="96"/>
      <c r="D25" s="20">
        <f>+D24/25</f>
        <v>3.24</v>
      </c>
      <c r="E25" s="20">
        <f t="shared" ref="E25:H25" si="46">+E24/25</f>
        <v>3.16</v>
      </c>
      <c r="F25" s="20">
        <f t="shared" si="46"/>
        <v>0.08</v>
      </c>
      <c r="G25" s="20">
        <f t="shared" si="46"/>
        <v>1.52</v>
      </c>
      <c r="H25" s="20">
        <f t="shared" si="46"/>
        <v>1.8</v>
      </c>
    </row>
    <row r="28" spans="1:10" ht="28.5">
      <c r="A28" s="90" t="s">
        <v>49</v>
      </c>
      <c r="B28" s="90"/>
      <c r="C28" s="90"/>
    </row>
    <row r="29" spans="1:10" ht="18.75">
      <c r="A29" s="91" t="s">
        <v>50</v>
      </c>
    </row>
    <row r="30" spans="1:10" ht="15.75" thickBot="1">
      <c r="A30" s="92" t="s">
        <v>48</v>
      </c>
    </row>
    <row r="31" spans="1:10" ht="15.75" thickBot="1">
      <c r="A31" s="28" t="s">
        <v>43</v>
      </c>
      <c r="B31" s="38" t="s">
        <v>47</v>
      </c>
      <c r="C31" s="38" t="s">
        <v>44</v>
      </c>
      <c r="D31" s="38" t="s">
        <v>4</v>
      </c>
      <c r="E31" s="38" t="s">
        <v>28</v>
      </c>
      <c r="F31" s="38" t="s">
        <v>45</v>
      </c>
      <c r="G31" s="38" t="s">
        <v>38</v>
      </c>
      <c r="H31" s="39" t="s">
        <v>46</v>
      </c>
      <c r="I31" s="118"/>
      <c r="J31" s="119"/>
    </row>
    <row r="32" spans="1:10">
      <c r="A32" s="81">
        <v>1</v>
      </c>
      <c r="B32" s="97">
        <v>44105</v>
      </c>
      <c r="C32" s="89" t="s">
        <v>13</v>
      </c>
      <c r="D32" s="24">
        <v>24</v>
      </c>
      <c r="E32" s="98">
        <f>D32</f>
        <v>24</v>
      </c>
      <c r="F32" s="98">
        <v>0</v>
      </c>
      <c r="G32" s="98">
        <v>13</v>
      </c>
      <c r="H32" s="99">
        <f>D32/2.1</f>
        <v>11.428571428571429</v>
      </c>
    </row>
    <row r="33" spans="1:10">
      <c r="A33" s="82">
        <v>2</v>
      </c>
      <c r="B33" s="97">
        <v>44105</v>
      </c>
      <c r="C33" s="88" t="s">
        <v>51</v>
      </c>
      <c r="D33" s="1">
        <v>31</v>
      </c>
      <c r="E33" s="98">
        <f t="shared" ref="E33:E35" si="47">D33</f>
        <v>31</v>
      </c>
      <c r="F33" s="98">
        <v>0</v>
      </c>
      <c r="G33" s="98">
        <f t="shared" ref="G33:G34" si="48">D33/2</f>
        <v>15.5</v>
      </c>
      <c r="H33" s="99">
        <f t="shared" ref="H33:H34" si="49">D33/2.1</f>
        <v>14.761904761904761</v>
      </c>
    </row>
    <row r="34" spans="1:10">
      <c r="A34" s="82">
        <v>3</v>
      </c>
      <c r="B34" s="97">
        <v>44105</v>
      </c>
      <c r="C34" s="88" t="s">
        <v>14</v>
      </c>
      <c r="D34" s="1">
        <v>12</v>
      </c>
      <c r="E34" s="98">
        <f t="shared" si="47"/>
        <v>12</v>
      </c>
      <c r="F34" s="98">
        <v>0</v>
      </c>
      <c r="G34" s="98">
        <f t="shared" si="48"/>
        <v>6</v>
      </c>
      <c r="H34" s="99">
        <f t="shared" si="49"/>
        <v>5.7142857142857144</v>
      </c>
    </row>
    <row r="35" spans="1:10">
      <c r="A35" s="82">
        <v>4</v>
      </c>
      <c r="B35" s="97">
        <v>44105</v>
      </c>
      <c r="C35" s="88" t="s">
        <v>15</v>
      </c>
      <c r="D35" s="1">
        <v>9</v>
      </c>
      <c r="E35" s="98">
        <f t="shared" si="47"/>
        <v>9</v>
      </c>
      <c r="F35" s="98">
        <v>0</v>
      </c>
      <c r="G35" s="98">
        <v>0</v>
      </c>
      <c r="H35" s="99">
        <f>+D35</f>
        <v>9</v>
      </c>
    </row>
    <row r="36" spans="1:10" ht="15.75" thickBot="1">
      <c r="A36" s="82">
        <v>5</v>
      </c>
      <c r="B36" s="97">
        <v>44105</v>
      </c>
      <c r="C36" s="88"/>
      <c r="D36" s="1"/>
      <c r="E36" s="1"/>
      <c r="F36" s="1"/>
      <c r="G36" s="1"/>
      <c r="H36" s="14"/>
    </row>
    <row r="37" spans="1:10">
      <c r="A37" s="93" t="s">
        <v>4</v>
      </c>
      <c r="B37" s="94"/>
      <c r="C37" s="94"/>
      <c r="D37" s="17">
        <f>SUM(D32:D36)</f>
        <v>76</v>
      </c>
      <c r="E37" s="100">
        <f t="shared" ref="E37:H37" si="50">SUM(E32:E36)</f>
        <v>76</v>
      </c>
      <c r="F37" s="100">
        <f t="shared" si="50"/>
        <v>0</v>
      </c>
      <c r="G37" s="100">
        <f t="shared" si="50"/>
        <v>34.5</v>
      </c>
      <c r="H37" s="100">
        <f t="shared" si="50"/>
        <v>40.904761904761905</v>
      </c>
    </row>
    <row r="38" spans="1:10" ht="15.75" thickBot="1">
      <c r="A38" s="95" t="s">
        <v>6</v>
      </c>
      <c r="B38" s="96"/>
      <c r="C38" s="96"/>
      <c r="D38" s="20">
        <f>+D37/25</f>
        <v>3.04</v>
      </c>
      <c r="E38" s="20">
        <f t="shared" ref="E38:H38" si="51">+E37/25</f>
        <v>3.04</v>
      </c>
      <c r="F38" s="20">
        <f t="shared" si="51"/>
        <v>0</v>
      </c>
      <c r="G38" s="20">
        <f t="shared" si="51"/>
        <v>1.38</v>
      </c>
      <c r="H38" s="20">
        <f t="shared" si="51"/>
        <v>1.6361904761904762</v>
      </c>
    </row>
    <row r="42" spans="1:10" ht="28.5">
      <c r="A42" s="90" t="s">
        <v>49</v>
      </c>
      <c r="B42" s="90"/>
      <c r="C42" s="90"/>
    </row>
    <row r="43" spans="1:10" ht="18.75">
      <c r="A43" s="91" t="s">
        <v>50</v>
      </c>
    </row>
    <row r="44" spans="1:10" ht="15.75" thickBot="1">
      <c r="A44" s="92" t="s">
        <v>48</v>
      </c>
    </row>
    <row r="45" spans="1:10" ht="15.75" thickBot="1">
      <c r="A45" s="28" t="s">
        <v>43</v>
      </c>
      <c r="B45" s="38" t="s">
        <v>47</v>
      </c>
      <c r="C45" s="38" t="s">
        <v>44</v>
      </c>
      <c r="D45" s="38" t="s">
        <v>4</v>
      </c>
      <c r="E45" s="38" t="s">
        <v>28</v>
      </c>
      <c r="F45" s="38" t="s">
        <v>45</v>
      </c>
      <c r="G45" s="38" t="s">
        <v>38</v>
      </c>
      <c r="H45" s="39" t="s">
        <v>46</v>
      </c>
      <c r="I45" s="118"/>
      <c r="J45" s="119"/>
    </row>
    <row r="46" spans="1:10">
      <c r="A46" s="81">
        <v>1</v>
      </c>
      <c r="B46" s="97">
        <v>44136</v>
      </c>
      <c r="C46" s="89" t="s">
        <v>13</v>
      </c>
      <c r="D46" s="24">
        <v>20</v>
      </c>
      <c r="E46" s="98">
        <f t="shared" ref="E46:E49" si="52">D46</f>
        <v>20</v>
      </c>
      <c r="F46" s="98">
        <v>0</v>
      </c>
      <c r="G46" s="98">
        <f t="shared" ref="G46:G48" si="53">D46/2</f>
        <v>10</v>
      </c>
      <c r="H46" s="99">
        <f t="shared" ref="H46:H48" si="54">D46/2.1</f>
        <v>9.5238095238095237</v>
      </c>
    </row>
    <row r="47" spans="1:10">
      <c r="A47" s="82">
        <v>2</v>
      </c>
      <c r="B47" s="97">
        <v>44136</v>
      </c>
      <c r="C47" s="88" t="s">
        <v>51</v>
      </c>
      <c r="D47" s="1">
        <v>34</v>
      </c>
      <c r="E47" s="98">
        <f t="shared" si="52"/>
        <v>34</v>
      </c>
      <c r="F47" s="98">
        <v>0</v>
      </c>
      <c r="G47" s="98">
        <f t="shared" si="53"/>
        <v>17</v>
      </c>
      <c r="H47" s="99">
        <f t="shared" si="54"/>
        <v>16.19047619047619</v>
      </c>
    </row>
    <row r="48" spans="1:10">
      <c r="A48" s="82">
        <v>3</v>
      </c>
      <c r="B48" s="97">
        <v>44136</v>
      </c>
      <c r="C48" s="88" t="s">
        <v>14</v>
      </c>
      <c r="D48" s="1">
        <v>11</v>
      </c>
      <c r="E48" s="98">
        <f t="shared" si="52"/>
        <v>11</v>
      </c>
      <c r="F48" s="98">
        <v>0</v>
      </c>
      <c r="G48" s="98">
        <f t="shared" si="53"/>
        <v>5.5</v>
      </c>
      <c r="H48" s="99">
        <f t="shared" si="54"/>
        <v>5.2380952380952381</v>
      </c>
    </row>
    <row r="49" spans="1:8">
      <c r="A49" s="82">
        <v>4</v>
      </c>
      <c r="B49" s="97">
        <v>44136</v>
      </c>
      <c r="C49" s="88" t="s">
        <v>15</v>
      </c>
      <c r="D49" s="1">
        <v>10</v>
      </c>
      <c r="E49" s="98">
        <f t="shared" si="52"/>
        <v>10</v>
      </c>
      <c r="F49" s="98">
        <v>0</v>
      </c>
      <c r="G49" s="98">
        <v>0</v>
      </c>
      <c r="H49" s="99">
        <f>+D49</f>
        <v>10</v>
      </c>
    </row>
    <row r="50" spans="1:8" ht="15.75" thickBot="1">
      <c r="A50" s="82">
        <v>5</v>
      </c>
      <c r="B50" s="97">
        <v>44136</v>
      </c>
      <c r="C50" s="88"/>
      <c r="D50" s="1"/>
      <c r="E50" s="1"/>
      <c r="F50" s="1"/>
      <c r="G50" s="1"/>
      <c r="H50" s="14"/>
    </row>
    <row r="51" spans="1:8">
      <c r="A51" s="93" t="s">
        <v>4</v>
      </c>
      <c r="B51" s="94"/>
      <c r="C51" s="94"/>
      <c r="D51" s="17">
        <f>SUM(D46:D50)</f>
        <v>75</v>
      </c>
      <c r="E51" s="17">
        <f t="shared" ref="E51:H51" si="55">SUM(E46:E50)</f>
        <v>75</v>
      </c>
      <c r="F51" s="17">
        <f t="shared" si="55"/>
        <v>0</v>
      </c>
      <c r="G51" s="100">
        <f t="shared" si="55"/>
        <v>32.5</v>
      </c>
      <c r="H51" s="100">
        <f t="shared" si="55"/>
        <v>40.952380952380949</v>
      </c>
    </row>
    <row r="52" spans="1:8" ht="15.75" thickBot="1">
      <c r="A52" s="95" t="s">
        <v>6</v>
      </c>
      <c r="B52" s="96"/>
      <c r="C52" s="96"/>
      <c r="D52" s="20">
        <f>+D51/25</f>
        <v>3</v>
      </c>
      <c r="E52" s="20">
        <f t="shared" ref="E52:H52" si="56">+E51/25</f>
        <v>3</v>
      </c>
      <c r="F52" s="20">
        <f t="shared" si="56"/>
        <v>0</v>
      </c>
      <c r="G52" s="20">
        <f t="shared" si="56"/>
        <v>1.3</v>
      </c>
      <c r="H52" s="20">
        <f t="shared" si="56"/>
        <v>1.638095238095238</v>
      </c>
    </row>
    <row r="56" spans="1:8" ht="28.5">
      <c r="A56" s="90" t="s">
        <v>49</v>
      </c>
      <c r="B56" s="90"/>
      <c r="C56" s="90"/>
    </row>
    <row r="57" spans="1:8" ht="18.75">
      <c r="A57" s="91" t="s">
        <v>50</v>
      </c>
    </row>
    <row r="58" spans="1:8" ht="15.75" thickBot="1">
      <c r="A58" s="92" t="s">
        <v>48</v>
      </c>
    </row>
    <row r="59" spans="1:8" ht="15.75" thickBot="1">
      <c r="A59" s="28" t="s">
        <v>43</v>
      </c>
      <c r="B59" s="38" t="s">
        <v>47</v>
      </c>
      <c r="C59" s="38" t="s">
        <v>44</v>
      </c>
      <c r="D59" s="38" t="s">
        <v>4</v>
      </c>
      <c r="E59" s="38" t="s">
        <v>28</v>
      </c>
      <c r="F59" s="38" t="s">
        <v>45</v>
      </c>
      <c r="G59" s="38" t="s">
        <v>38</v>
      </c>
      <c r="H59" s="39" t="s">
        <v>46</v>
      </c>
    </row>
    <row r="60" spans="1:8">
      <c r="A60" s="81">
        <v>1</v>
      </c>
      <c r="B60" s="97">
        <v>44166</v>
      </c>
      <c r="C60" s="89" t="s">
        <v>13</v>
      </c>
      <c r="D60" s="24">
        <v>23</v>
      </c>
      <c r="E60" s="98">
        <f t="shared" ref="E60:E63" si="57">D60</f>
        <v>23</v>
      </c>
      <c r="F60" s="98">
        <v>0</v>
      </c>
      <c r="G60" s="98">
        <f t="shared" ref="G60:G62" si="58">D60/2</f>
        <v>11.5</v>
      </c>
      <c r="H60" s="99">
        <f t="shared" ref="H60:H62" si="59">D60/2.1</f>
        <v>10.952380952380953</v>
      </c>
    </row>
    <row r="61" spans="1:8">
      <c r="A61" s="82">
        <v>2</v>
      </c>
      <c r="B61" s="97">
        <v>44166</v>
      </c>
      <c r="C61" s="88" t="s">
        <v>51</v>
      </c>
      <c r="D61" s="1">
        <v>32</v>
      </c>
      <c r="E61" s="98">
        <f t="shared" si="57"/>
        <v>32</v>
      </c>
      <c r="F61" s="98">
        <v>0</v>
      </c>
      <c r="G61" s="98">
        <f t="shared" si="58"/>
        <v>16</v>
      </c>
      <c r="H61" s="99">
        <f t="shared" si="59"/>
        <v>15.238095238095237</v>
      </c>
    </row>
    <row r="62" spans="1:8">
      <c r="A62" s="82">
        <v>3</v>
      </c>
      <c r="B62" s="97">
        <v>44166</v>
      </c>
      <c r="C62" s="88" t="s">
        <v>14</v>
      </c>
      <c r="D62" s="1">
        <v>14</v>
      </c>
      <c r="E62" s="98">
        <f t="shared" si="57"/>
        <v>14</v>
      </c>
      <c r="F62" s="98">
        <v>0</v>
      </c>
      <c r="G62" s="98">
        <f t="shared" si="58"/>
        <v>7</v>
      </c>
      <c r="H62" s="99">
        <f t="shared" si="59"/>
        <v>6.6666666666666661</v>
      </c>
    </row>
    <row r="63" spans="1:8">
      <c r="A63" s="82">
        <v>4</v>
      </c>
      <c r="B63" s="97">
        <v>44166</v>
      </c>
      <c r="C63" s="88" t="s">
        <v>15</v>
      </c>
      <c r="D63" s="1">
        <v>12</v>
      </c>
      <c r="E63" s="98">
        <f t="shared" si="57"/>
        <v>12</v>
      </c>
      <c r="F63" s="98">
        <v>0</v>
      </c>
      <c r="G63" s="98">
        <v>0</v>
      </c>
      <c r="H63" s="99">
        <f>+D63</f>
        <v>12</v>
      </c>
    </row>
    <row r="64" spans="1:8" ht="15.75" thickBot="1">
      <c r="A64" s="82">
        <v>5</v>
      </c>
      <c r="B64" s="97">
        <v>44166</v>
      </c>
      <c r="C64" s="88"/>
      <c r="D64" s="1"/>
      <c r="E64" s="1"/>
      <c r="F64" s="1"/>
      <c r="G64" s="1"/>
      <c r="H64" s="14"/>
    </row>
    <row r="65" spans="1:52">
      <c r="A65" s="93" t="s">
        <v>4</v>
      </c>
      <c r="B65" s="94"/>
      <c r="C65" s="94"/>
      <c r="D65" s="17">
        <f>SUM(D60:D64)</f>
        <v>81</v>
      </c>
      <c r="E65" s="100">
        <f t="shared" ref="E65:H65" si="60">SUM(E60:E64)</f>
        <v>81</v>
      </c>
      <c r="F65" s="100">
        <f t="shared" si="60"/>
        <v>0</v>
      </c>
      <c r="G65" s="100">
        <f t="shared" si="60"/>
        <v>34.5</v>
      </c>
      <c r="H65" s="100">
        <f t="shared" si="60"/>
        <v>44.857142857142854</v>
      </c>
    </row>
    <row r="66" spans="1:52" ht="15.75" thickBot="1">
      <c r="A66" s="95" t="s">
        <v>6</v>
      </c>
      <c r="B66" s="96"/>
      <c r="C66" s="96"/>
      <c r="D66" s="20">
        <f>+D65/25</f>
        <v>3.24</v>
      </c>
      <c r="E66" s="20">
        <f t="shared" ref="E66:H66" si="61">+E65/25</f>
        <v>3.24</v>
      </c>
      <c r="F66" s="20">
        <f t="shared" si="61"/>
        <v>0</v>
      </c>
      <c r="G66" s="20">
        <f t="shared" si="61"/>
        <v>1.38</v>
      </c>
      <c r="H66" s="20">
        <f t="shared" si="61"/>
        <v>1.7942857142857143</v>
      </c>
    </row>
    <row r="69" spans="1:52" ht="28.5">
      <c r="A69" s="90" t="s">
        <v>49</v>
      </c>
      <c r="B69" s="90"/>
      <c r="C69" s="90"/>
      <c r="K69" s="90" t="s">
        <v>49</v>
      </c>
      <c r="L69" s="90"/>
      <c r="S69" s="90" t="s">
        <v>49</v>
      </c>
      <c r="T69" s="90"/>
      <c r="AA69" s="90" t="s">
        <v>49</v>
      </c>
      <c r="AB69" s="90"/>
      <c r="AJ69" s="90" t="s">
        <v>49</v>
      </c>
      <c r="AK69" s="90"/>
      <c r="AT69" s="90" t="s">
        <v>49</v>
      </c>
      <c r="AU69" s="90"/>
    </row>
    <row r="70" spans="1:52" ht="18.75">
      <c r="A70" s="91" t="s">
        <v>50</v>
      </c>
      <c r="K70" s="91" t="s">
        <v>50</v>
      </c>
      <c r="S70" s="91" t="s">
        <v>50</v>
      </c>
      <c r="AA70" s="91" t="s">
        <v>50</v>
      </c>
      <c r="AJ70" s="91" t="s">
        <v>50</v>
      </c>
      <c r="AT70" s="91" t="s">
        <v>50</v>
      </c>
    </row>
    <row r="71" spans="1:52" ht="15.75" thickBot="1">
      <c r="A71" s="92" t="s">
        <v>48</v>
      </c>
      <c r="K71" s="92" t="s">
        <v>59</v>
      </c>
      <c r="S71" s="92" t="s">
        <v>13</v>
      </c>
      <c r="AA71" s="92" t="s">
        <v>51</v>
      </c>
      <c r="AJ71" s="92" t="s">
        <v>14</v>
      </c>
      <c r="AT71" s="92" t="s">
        <v>15</v>
      </c>
    </row>
    <row r="72" spans="1:52" ht="15.75" thickBot="1">
      <c r="A72" s="28" t="s">
        <v>43</v>
      </c>
      <c r="B72" s="38" t="s">
        <v>47</v>
      </c>
      <c r="C72" s="38" t="s">
        <v>44</v>
      </c>
      <c r="D72" s="38" t="s">
        <v>4</v>
      </c>
      <c r="E72" s="38" t="s">
        <v>28</v>
      </c>
      <c r="F72" s="38" t="s">
        <v>45</v>
      </c>
      <c r="G72" s="38" t="s">
        <v>38</v>
      </c>
      <c r="H72" s="39" t="s">
        <v>46</v>
      </c>
      <c r="K72" s="28" t="s">
        <v>43</v>
      </c>
      <c r="L72" s="38" t="s">
        <v>47</v>
      </c>
      <c r="M72" s="38" t="s">
        <v>4</v>
      </c>
      <c r="N72" s="38" t="s">
        <v>28</v>
      </c>
      <c r="O72" s="38" t="s">
        <v>45</v>
      </c>
      <c r="P72" s="38" t="s">
        <v>38</v>
      </c>
      <c r="Q72" s="39" t="s">
        <v>46</v>
      </c>
      <c r="S72" s="28" t="s">
        <v>43</v>
      </c>
      <c r="T72" s="38" t="s">
        <v>47</v>
      </c>
      <c r="U72" s="38" t="s">
        <v>4</v>
      </c>
      <c r="V72" s="38" t="s">
        <v>28</v>
      </c>
      <c r="W72" s="38" t="s">
        <v>45</v>
      </c>
      <c r="X72" s="38" t="s">
        <v>38</v>
      </c>
      <c r="Y72" s="39" t="s">
        <v>46</v>
      </c>
      <c r="AA72" s="28" t="s">
        <v>43</v>
      </c>
      <c r="AB72" s="38" t="s">
        <v>47</v>
      </c>
      <c r="AC72" s="38" t="s">
        <v>4</v>
      </c>
      <c r="AD72" s="38" t="s">
        <v>28</v>
      </c>
      <c r="AE72" s="38" t="s">
        <v>45</v>
      </c>
      <c r="AF72" s="38" t="s">
        <v>38</v>
      </c>
      <c r="AG72" s="39" t="s">
        <v>46</v>
      </c>
      <c r="AJ72" s="28" t="s">
        <v>43</v>
      </c>
      <c r="AK72" s="38" t="s">
        <v>47</v>
      </c>
      <c r="AL72" s="38" t="s">
        <v>4</v>
      </c>
      <c r="AM72" s="38" t="s">
        <v>28</v>
      </c>
      <c r="AN72" s="38" t="s">
        <v>45</v>
      </c>
      <c r="AO72" s="38" t="s">
        <v>38</v>
      </c>
      <c r="AP72" s="39" t="s">
        <v>46</v>
      </c>
      <c r="AT72" s="28" t="s">
        <v>43</v>
      </c>
      <c r="AU72" s="38" t="s">
        <v>47</v>
      </c>
      <c r="AV72" s="38" t="s">
        <v>4</v>
      </c>
      <c r="AW72" s="38" t="s">
        <v>28</v>
      </c>
      <c r="AX72" s="38" t="s">
        <v>45</v>
      </c>
      <c r="AY72" s="38" t="s">
        <v>38</v>
      </c>
      <c r="AZ72" s="39" t="s">
        <v>46</v>
      </c>
    </row>
    <row r="73" spans="1:52">
      <c r="A73" s="81">
        <v>1</v>
      </c>
      <c r="B73" s="97">
        <v>44197</v>
      </c>
      <c r="C73" s="89" t="s">
        <v>13</v>
      </c>
      <c r="D73" s="24">
        <v>16</v>
      </c>
      <c r="E73" s="98">
        <f t="shared" ref="E73:E76" si="62">D73</f>
        <v>16</v>
      </c>
      <c r="F73" s="98">
        <v>0</v>
      </c>
      <c r="G73" s="98">
        <f t="shared" ref="G73:G75" si="63">D73/2</f>
        <v>8</v>
      </c>
      <c r="H73" s="99">
        <f t="shared" ref="H73:H75" si="64">D73/2.1</f>
        <v>7.6190476190476186</v>
      </c>
      <c r="K73" s="81">
        <v>1</v>
      </c>
      <c r="L73" s="97">
        <v>44197</v>
      </c>
      <c r="M73" s="24">
        <f>+D78</f>
        <v>56</v>
      </c>
      <c r="N73" s="24">
        <f t="shared" ref="N73:Q73" si="65">+E78</f>
        <v>56</v>
      </c>
      <c r="O73" s="24">
        <f t="shared" si="65"/>
        <v>0</v>
      </c>
      <c r="P73" s="24">
        <f t="shared" si="65"/>
        <v>24</v>
      </c>
      <c r="Q73" s="98">
        <f t="shared" si="65"/>
        <v>30.857142857142858</v>
      </c>
      <c r="S73" s="81">
        <v>1</v>
      </c>
      <c r="T73" s="97">
        <v>44197</v>
      </c>
      <c r="U73" s="24">
        <f>+D73</f>
        <v>16</v>
      </c>
      <c r="V73" s="24">
        <f t="shared" ref="V73:Y73" si="66">+E73</f>
        <v>16</v>
      </c>
      <c r="W73" s="24">
        <f t="shared" si="66"/>
        <v>0</v>
      </c>
      <c r="X73" s="24">
        <f t="shared" si="66"/>
        <v>8</v>
      </c>
      <c r="Y73" s="98">
        <f t="shared" si="66"/>
        <v>7.6190476190476186</v>
      </c>
      <c r="AA73" s="81">
        <v>1</v>
      </c>
      <c r="AB73" s="97">
        <v>44197</v>
      </c>
      <c r="AC73" s="24">
        <f>+D74</f>
        <v>22</v>
      </c>
      <c r="AD73" s="24">
        <f t="shared" ref="AD73:AG73" si="67">+E74</f>
        <v>22</v>
      </c>
      <c r="AE73" s="24">
        <f t="shared" si="67"/>
        <v>0</v>
      </c>
      <c r="AF73" s="24">
        <f t="shared" si="67"/>
        <v>11</v>
      </c>
      <c r="AG73" s="98">
        <f t="shared" si="67"/>
        <v>10.476190476190476</v>
      </c>
      <c r="AJ73" s="81">
        <v>1</v>
      </c>
      <c r="AK73" s="97">
        <v>44197</v>
      </c>
      <c r="AL73" s="24">
        <f>+D75</f>
        <v>10</v>
      </c>
      <c r="AM73" s="24">
        <f t="shared" ref="AM73:AP73" si="68">+E75</f>
        <v>10</v>
      </c>
      <c r="AN73" s="24">
        <f t="shared" si="68"/>
        <v>0</v>
      </c>
      <c r="AO73" s="24">
        <f t="shared" si="68"/>
        <v>5</v>
      </c>
      <c r="AP73" s="98">
        <f t="shared" si="68"/>
        <v>4.7619047619047619</v>
      </c>
      <c r="AT73" s="81">
        <v>1</v>
      </c>
      <c r="AU73" s="97">
        <v>44197</v>
      </c>
      <c r="AV73" s="144">
        <f>+D76</f>
        <v>8</v>
      </c>
      <c r="AW73" s="144">
        <f t="shared" ref="AW73:AZ73" si="69">+E76</f>
        <v>8</v>
      </c>
      <c r="AX73" s="144">
        <f t="shared" si="69"/>
        <v>0</v>
      </c>
      <c r="AY73" s="144">
        <f t="shared" si="69"/>
        <v>0</v>
      </c>
      <c r="AZ73" s="144">
        <f t="shared" si="69"/>
        <v>8</v>
      </c>
    </row>
    <row r="74" spans="1:52">
      <c r="A74" s="82">
        <v>2</v>
      </c>
      <c r="B74" s="97">
        <v>44197</v>
      </c>
      <c r="C74" s="88" t="s">
        <v>51</v>
      </c>
      <c r="D74" s="1">
        <v>22</v>
      </c>
      <c r="E74" s="98">
        <f t="shared" si="62"/>
        <v>22</v>
      </c>
      <c r="F74" s="98">
        <v>0</v>
      </c>
      <c r="G74" s="98">
        <f t="shared" si="63"/>
        <v>11</v>
      </c>
      <c r="H74" s="99">
        <f t="shared" si="64"/>
        <v>10.476190476190476</v>
      </c>
      <c r="K74" s="82">
        <v>2</v>
      </c>
      <c r="L74" s="127">
        <v>44229</v>
      </c>
      <c r="M74" s="1">
        <f>+D91</f>
        <v>59</v>
      </c>
      <c r="N74" s="1">
        <f t="shared" ref="N74:Q74" si="70">+E91</f>
        <v>59</v>
      </c>
      <c r="O74" s="1">
        <f t="shared" si="70"/>
        <v>0</v>
      </c>
      <c r="P74" s="115">
        <f t="shared" si="70"/>
        <v>24.5</v>
      </c>
      <c r="Q74" s="115">
        <f t="shared" si="70"/>
        <v>33.333333333333329</v>
      </c>
      <c r="S74" s="82">
        <v>2</v>
      </c>
      <c r="T74" s="127">
        <v>44229</v>
      </c>
      <c r="U74" s="1">
        <f>+D86</f>
        <v>18</v>
      </c>
      <c r="V74" s="1">
        <f t="shared" ref="V74:Y74" si="71">+E86</f>
        <v>18</v>
      </c>
      <c r="W74" s="1">
        <f t="shared" si="71"/>
        <v>0</v>
      </c>
      <c r="X74" s="1">
        <f t="shared" si="71"/>
        <v>9</v>
      </c>
      <c r="Y74" s="115">
        <f t="shared" si="71"/>
        <v>8.5714285714285712</v>
      </c>
      <c r="AA74" s="82">
        <v>2</v>
      </c>
      <c r="AB74" s="127">
        <v>44229</v>
      </c>
      <c r="AC74" s="1">
        <f>+D87</f>
        <v>20</v>
      </c>
      <c r="AD74" s="1">
        <f t="shared" ref="AD74:AG74" si="72">+E87</f>
        <v>20</v>
      </c>
      <c r="AE74" s="1">
        <f t="shared" si="72"/>
        <v>0</v>
      </c>
      <c r="AF74" s="1">
        <f t="shared" si="72"/>
        <v>10</v>
      </c>
      <c r="AG74" s="115">
        <f t="shared" si="72"/>
        <v>9.5238095238095237</v>
      </c>
      <c r="AJ74" s="82">
        <v>2</v>
      </c>
      <c r="AK74" s="127">
        <v>44229</v>
      </c>
      <c r="AL74" s="1">
        <f>+D88</f>
        <v>11</v>
      </c>
      <c r="AM74" s="1">
        <f t="shared" ref="AM74:AP74" si="73">+E88</f>
        <v>11</v>
      </c>
      <c r="AN74" s="1">
        <f t="shared" si="73"/>
        <v>0</v>
      </c>
      <c r="AO74" s="115">
        <f t="shared" si="73"/>
        <v>5.5</v>
      </c>
      <c r="AP74" s="115">
        <f t="shared" si="73"/>
        <v>5.2380952380952381</v>
      </c>
      <c r="AT74" s="82">
        <v>2</v>
      </c>
      <c r="AU74" s="127">
        <v>44229</v>
      </c>
      <c r="AV74" s="128">
        <f>+D89</f>
        <v>10</v>
      </c>
      <c r="AW74" s="128">
        <f t="shared" ref="AW74:AZ74" si="74">+E89</f>
        <v>10</v>
      </c>
      <c r="AX74" s="128">
        <f t="shared" si="74"/>
        <v>0</v>
      </c>
      <c r="AY74" s="128">
        <f t="shared" si="74"/>
        <v>0</v>
      </c>
      <c r="AZ74" s="128">
        <f t="shared" si="74"/>
        <v>10</v>
      </c>
    </row>
    <row r="75" spans="1:52">
      <c r="A75" s="82">
        <v>3</v>
      </c>
      <c r="B75" s="97">
        <v>44197</v>
      </c>
      <c r="C75" s="88" t="s">
        <v>14</v>
      </c>
      <c r="D75" s="1">
        <v>10</v>
      </c>
      <c r="E75" s="98">
        <f t="shared" si="62"/>
        <v>10</v>
      </c>
      <c r="F75" s="98">
        <v>0</v>
      </c>
      <c r="G75" s="98">
        <f t="shared" si="63"/>
        <v>5</v>
      </c>
      <c r="H75" s="99">
        <f t="shared" si="64"/>
        <v>4.7619047619047619</v>
      </c>
      <c r="K75" s="82">
        <v>3</v>
      </c>
      <c r="L75" s="127">
        <v>44258</v>
      </c>
      <c r="M75" s="1">
        <f>+D104</f>
        <v>64</v>
      </c>
      <c r="N75" s="1">
        <f t="shared" ref="N75:Q75" si="75">+E104</f>
        <v>64</v>
      </c>
      <c r="O75" s="1">
        <f t="shared" si="75"/>
        <v>0</v>
      </c>
      <c r="P75" s="115">
        <f t="shared" si="75"/>
        <v>26.5</v>
      </c>
      <c r="Q75" s="115">
        <f t="shared" si="75"/>
        <v>36.238095238095241</v>
      </c>
      <c r="S75" s="82">
        <v>3</v>
      </c>
      <c r="T75" s="127">
        <v>44258</v>
      </c>
      <c r="U75" s="1">
        <f>+D99</f>
        <v>17</v>
      </c>
      <c r="V75" s="1">
        <f t="shared" ref="V75:Y75" si="76">+E99</f>
        <v>17</v>
      </c>
      <c r="W75" s="1">
        <f t="shared" si="76"/>
        <v>0</v>
      </c>
      <c r="X75" s="115">
        <f t="shared" si="76"/>
        <v>8.5</v>
      </c>
      <c r="Y75" s="115">
        <f t="shared" si="76"/>
        <v>8.0952380952380949</v>
      </c>
      <c r="AA75" s="82">
        <v>3</v>
      </c>
      <c r="AB75" s="127">
        <v>44258</v>
      </c>
      <c r="AC75" s="1">
        <f>+D100</f>
        <v>24</v>
      </c>
      <c r="AD75" s="1">
        <f t="shared" ref="AD75:AG75" si="77">+E100</f>
        <v>24</v>
      </c>
      <c r="AE75" s="1">
        <f t="shared" si="77"/>
        <v>0</v>
      </c>
      <c r="AF75" s="1">
        <f t="shared" si="77"/>
        <v>12</v>
      </c>
      <c r="AG75" s="115">
        <f t="shared" si="77"/>
        <v>11.428571428571429</v>
      </c>
      <c r="AJ75" s="82">
        <v>3</v>
      </c>
      <c r="AK75" s="127">
        <v>44258</v>
      </c>
      <c r="AL75" s="1">
        <f>+D101</f>
        <v>12</v>
      </c>
      <c r="AM75" s="1">
        <f t="shared" ref="AM75:AP75" si="78">+E101</f>
        <v>12</v>
      </c>
      <c r="AN75" s="1">
        <f t="shared" si="78"/>
        <v>0</v>
      </c>
      <c r="AO75" s="1">
        <f t="shared" si="78"/>
        <v>6</v>
      </c>
      <c r="AP75" s="115">
        <f t="shared" si="78"/>
        <v>5.7142857142857144</v>
      </c>
      <c r="AT75" s="82">
        <v>3</v>
      </c>
      <c r="AU75" s="127">
        <v>44258</v>
      </c>
      <c r="AV75" s="128">
        <f>+D102</f>
        <v>11</v>
      </c>
      <c r="AW75" s="128">
        <f t="shared" ref="AW75:AZ75" si="79">+E102</f>
        <v>11</v>
      </c>
      <c r="AX75" s="128">
        <f t="shared" si="79"/>
        <v>0</v>
      </c>
      <c r="AY75" s="128">
        <f t="shared" si="79"/>
        <v>0</v>
      </c>
      <c r="AZ75" s="128">
        <f t="shared" si="79"/>
        <v>11</v>
      </c>
    </row>
    <row r="76" spans="1:52">
      <c r="A76" s="82">
        <v>4</v>
      </c>
      <c r="B76" s="97">
        <v>44197</v>
      </c>
      <c r="C76" s="88" t="s">
        <v>15</v>
      </c>
      <c r="D76" s="1">
        <v>8</v>
      </c>
      <c r="E76" s="98">
        <f t="shared" si="62"/>
        <v>8</v>
      </c>
      <c r="F76" s="98">
        <v>0</v>
      </c>
      <c r="G76" s="98">
        <v>0</v>
      </c>
      <c r="H76" s="99">
        <v>8</v>
      </c>
      <c r="K76" s="82">
        <v>4</v>
      </c>
      <c r="L76" s="127">
        <v>44290</v>
      </c>
      <c r="M76" s="1">
        <f>+D118</f>
        <v>32</v>
      </c>
      <c r="N76" s="1">
        <f t="shared" ref="N76:Q76" si="80">+E118</f>
        <v>32</v>
      </c>
      <c r="O76" s="1">
        <f t="shared" si="80"/>
        <v>0</v>
      </c>
      <c r="P76" s="1">
        <f t="shared" si="80"/>
        <v>16</v>
      </c>
      <c r="Q76" s="115">
        <f t="shared" si="80"/>
        <v>15.238095238095237</v>
      </c>
      <c r="S76" s="82">
        <v>4</v>
      </c>
      <c r="T76" s="127">
        <v>44290</v>
      </c>
      <c r="U76" s="1">
        <f>+D113</f>
        <v>6</v>
      </c>
      <c r="V76" s="1">
        <f t="shared" ref="V76:Y76" si="81">+E113</f>
        <v>6</v>
      </c>
      <c r="W76" s="1">
        <f t="shared" si="81"/>
        <v>0</v>
      </c>
      <c r="X76" s="1">
        <f t="shared" si="81"/>
        <v>3</v>
      </c>
      <c r="Y76" s="115">
        <f t="shared" si="81"/>
        <v>2.8571428571428572</v>
      </c>
      <c r="AA76" s="82">
        <v>4</v>
      </c>
      <c r="AB76" s="127">
        <v>44290</v>
      </c>
      <c r="AC76" s="1">
        <f>+D113</f>
        <v>6</v>
      </c>
      <c r="AD76" s="1">
        <f t="shared" ref="AD76:AG76" si="82">+E113</f>
        <v>6</v>
      </c>
      <c r="AE76" s="1">
        <f t="shared" si="82"/>
        <v>0</v>
      </c>
      <c r="AF76" s="1">
        <f t="shared" si="82"/>
        <v>3</v>
      </c>
      <c r="AG76" s="115">
        <f t="shared" si="82"/>
        <v>2.8571428571428572</v>
      </c>
      <c r="AJ76" s="82">
        <v>4</v>
      </c>
      <c r="AK76" s="127">
        <v>44290</v>
      </c>
      <c r="AL76" s="1">
        <f>+D114</f>
        <v>26</v>
      </c>
      <c r="AM76" s="1">
        <f t="shared" ref="AM76:AP76" si="83">+E114</f>
        <v>26</v>
      </c>
      <c r="AN76" s="1">
        <f t="shared" si="83"/>
        <v>0</v>
      </c>
      <c r="AO76" s="1">
        <f t="shared" si="83"/>
        <v>13</v>
      </c>
      <c r="AP76" s="115">
        <f t="shared" si="83"/>
        <v>12.38095238095238</v>
      </c>
      <c r="AT76" s="82">
        <v>4</v>
      </c>
      <c r="AU76" s="127">
        <v>44290</v>
      </c>
      <c r="AV76" s="128">
        <f>+D115</f>
        <v>0</v>
      </c>
      <c r="AW76" s="128">
        <f t="shared" ref="AW76:AZ76" si="84">+E115</f>
        <v>0</v>
      </c>
      <c r="AX76" s="128">
        <f t="shared" si="84"/>
        <v>0</v>
      </c>
      <c r="AY76" s="128">
        <f t="shared" si="84"/>
        <v>0</v>
      </c>
      <c r="AZ76" s="128">
        <f t="shared" si="84"/>
        <v>0</v>
      </c>
    </row>
    <row r="77" spans="1:52" ht="15.75" thickBot="1">
      <c r="A77" s="82">
        <v>5</v>
      </c>
      <c r="B77" s="97">
        <v>44197</v>
      </c>
      <c r="C77" s="88"/>
      <c r="D77" s="1"/>
      <c r="E77" s="1"/>
      <c r="F77" s="1"/>
      <c r="G77" s="1"/>
      <c r="H77" s="14"/>
      <c r="K77" s="82">
        <v>5</v>
      </c>
      <c r="L77" s="127">
        <v>44321</v>
      </c>
      <c r="M77" s="1">
        <f>+D131</f>
        <v>61</v>
      </c>
      <c r="N77" s="1">
        <f t="shared" ref="N77:Q77" si="85">+E131</f>
        <v>61</v>
      </c>
      <c r="O77" s="1">
        <f t="shared" si="85"/>
        <v>0</v>
      </c>
      <c r="P77" s="115">
        <f t="shared" si="85"/>
        <v>26.5</v>
      </c>
      <c r="Q77" s="115">
        <f t="shared" si="85"/>
        <v>33.238095238095234</v>
      </c>
      <c r="S77" s="82">
        <v>5</v>
      </c>
      <c r="T77" s="127">
        <v>44321</v>
      </c>
      <c r="U77" s="1">
        <f>+D126</f>
        <v>16</v>
      </c>
      <c r="V77" s="1">
        <f t="shared" ref="V77:Y77" si="86">+E126</f>
        <v>16</v>
      </c>
      <c r="W77" s="1">
        <f t="shared" si="86"/>
        <v>0</v>
      </c>
      <c r="X77" s="1">
        <f t="shared" si="86"/>
        <v>8</v>
      </c>
      <c r="Y77" s="115">
        <f t="shared" si="86"/>
        <v>7.6190476190476186</v>
      </c>
      <c r="AA77" s="82">
        <v>5</v>
      </c>
      <c r="AB77" s="127">
        <v>44321</v>
      </c>
      <c r="AC77" s="1">
        <f>+D127</f>
        <v>28</v>
      </c>
      <c r="AD77" s="1">
        <f t="shared" ref="AD77:AG77" si="87">+E127</f>
        <v>28</v>
      </c>
      <c r="AE77" s="1">
        <f t="shared" si="87"/>
        <v>0</v>
      </c>
      <c r="AF77" s="1">
        <f t="shared" si="87"/>
        <v>14</v>
      </c>
      <c r="AG77" s="115">
        <f t="shared" si="87"/>
        <v>13.333333333333332</v>
      </c>
      <c r="AJ77" s="82">
        <v>5</v>
      </c>
      <c r="AK77" s="127">
        <v>44321</v>
      </c>
      <c r="AL77" s="1">
        <f>+D128</f>
        <v>9</v>
      </c>
      <c r="AM77" s="1">
        <f t="shared" ref="AM77:AP77" si="88">+E128</f>
        <v>9</v>
      </c>
      <c r="AN77" s="1">
        <f t="shared" si="88"/>
        <v>0</v>
      </c>
      <c r="AO77" s="115">
        <f t="shared" si="88"/>
        <v>4.5</v>
      </c>
      <c r="AP77" s="115">
        <f t="shared" si="88"/>
        <v>4.2857142857142856</v>
      </c>
      <c r="AT77" s="82">
        <v>5</v>
      </c>
      <c r="AU77" s="127">
        <v>44321</v>
      </c>
      <c r="AV77" s="128">
        <f>+D129</f>
        <v>8</v>
      </c>
      <c r="AW77" s="128">
        <f t="shared" ref="AW77:AZ77" si="89">+E129</f>
        <v>8</v>
      </c>
      <c r="AX77" s="128">
        <f t="shared" si="89"/>
        <v>0</v>
      </c>
      <c r="AY77" s="128">
        <f t="shared" si="89"/>
        <v>0</v>
      </c>
      <c r="AZ77" s="128">
        <f t="shared" si="89"/>
        <v>8</v>
      </c>
    </row>
    <row r="78" spans="1:52">
      <c r="A78" s="93" t="s">
        <v>4</v>
      </c>
      <c r="B78" s="94"/>
      <c r="C78" s="94"/>
      <c r="D78" s="17">
        <f>SUM(D73:D77)</f>
        <v>56</v>
      </c>
      <c r="E78" s="17">
        <f t="shared" ref="E78:H78" si="90">SUM(E73:E77)</f>
        <v>56</v>
      </c>
      <c r="F78" s="17">
        <f t="shared" si="90"/>
        <v>0</v>
      </c>
      <c r="G78" s="100">
        <f t="shared" si="90"/>
        <v>24</v>
      </c>
      <c r="H78" s="100">
        <f t="shared" si="90"/>
        <v>30.857142857142858</v>
      </c>
      <c r="K78" s="129">
        <f>K77+1</f>
        <v>6</v>
      </c>
      <c r="L78" s="127">
        <v>44353</v>
      </c>
      <c r="M78" s="128">
        <f>+D144</f>
        <v>73</v>
      </c>
      <c r="N78" s="128">
        <f t="shared" ref="N78:Q78" si="91">+E144</f>
        <v>73</v>
      </c>
      <c r="O78" s="128">
        <f t="shared" si="91"/>
        <v>0</v>
      </c>
      <c r="P78" s="126">
        <f t="shared" si="91"/>
        <v>30.5</v>
      </c>
      <c r="Q78" s="126">
        <f t="shared" si="91"/>
        <v>41.047619047619051</v>
      </c>
      <c r="S78" s="129">
        <f>S77+1</f>
        <v>6</v>
      </c>
      <c r="T78" s="127">
        <v>44353</v>
      </c>
      <c r="U78" s="128">
        <f>+D139</f>
        <v>22</v>
      </c>
      <c r="V78" s="128">
        <f t="shared" ref="V78:Y78" si="92">+E139</f>
        <v>22</v>
      </c>
      <c r="W78" s="128">
        <f t="shared" si="92"/>
        <v>0</v>
      </c>
      <c r="X78" s="128">
        <f t="shared" si="92"/>
        <v>11</v>
      </c>
      <c r="Y78" s="126">
        <f t="shared" si="92"/>
        <v>10.476190476190476</v>
      </c>
      <c r="AA78" s="129">
        <f>AA77+1</f>
        <v>6</v>
      </c>
      <c r="AB78" s="127">
        <v>44353</v>
      </c>
      <c r="AC78" s="128">
        <f>+D140</f>
        <v>28</v>
      </c>
      <c r="AD78" s="128">
        <f t="shared" ref="AD78:AG78" si="93">+E140</f>
        <v>28</v>
      </c>
      <c r="AE78" s="128">
        <f t="shared" si="93"/>
        <v>0</v>
      </c>
      <c r="AF78" s="128">
        <f t="shared" si="93"/>
        <v>14</v>
      </c>
      <c r="AG78" s="126">
        <f t="shared" si="93"/>
        <v>13.333333333333332</v>
      </c>
      <c r="AJ78" s="129">
        <f>AJ77+1</f>
        <v>6</v>
      </c>
      <c r="AK78" s="127">
        <v>44353</v>
      </c>
      <c r="AL78" s="128">
        <f>+D141</f>
        <v>11</v>
      </c>
      <c r="AM78" s="128">
        <f t="shared" ref="AM78:AP78" si="94">+E141</f>
        <v>11</v>
      </c>
      <c r="AN78" s="128">
        <f t="shared" si="94"/>
        <v>0</v>
      </c>
      <c r="AO78" s="126">
        <f t="shared" si="94"/>
        <v>5.5</v>
      </c>
      <c r="AP78" s="126">
        <f t="shared" si="94"/>
        <v>5.2380952380952381</v>
      </c>
      <c r="AT78" s="129">
        <f>AT77+1</f>
        <v>6</v>
      </c>
      <c r="AU78" s="127">
        <v>44353</v>
      </c>
      <c r="AV78" s="128">
        <f>+D142</f>
        <v>12</v>
      </c>
      <c r="AW78" s="128">
        <f t="shared" ref="AW78:AZ78" si="95">+E142</f>
        <v>12</v>
      </c>
      <c r="AX78" s="128">
        <f t="shared" si="95"/>
        <v>0</v>
      </c>
      <c r="AY78" s="128">
        <f t="shared" si="95"/>
        <v>0</v>
      </c>
      <c r="AZ78" s="128">
        <f t="shared" si="95"/>
        <v>12</v>
      </c>
    </row>
    <row r="79" spans="1:52" ht="15.75" thickBot="1">
      <c r="A79" s="95" t="s">
        <v>6</v>
      </c>
      <c r="B79" s="96"/>
      <c r="C79" s="96"/>
      <c r="D79" s="20">
        <f>+D78/25</f>
        <v>2.2400000000000002</v>
      </c>
      <c r="E79" s="20">
        <f t="shared" ref="E79:H79" si="96">+E78/25</f>
        <v>2.2400000000000002</v>
      </c>
      <c r="F79" s="20">
        <f t="shared" si="96"/>
        <v>0</v>
      </c>
      <c r="G79" s="20">
        <f t="shared" si="96"/>
        <v>0.96</v>
      </c>
      <c r="H79" s="20">
        <f t="shared" si="96"/>
        <v>1.2342857142857142</v>
      </c>
      <c r="K79" s="129">
        <f t="shared" ref="K79:K84" si="97">K78+1</f>
        <v>7</v>
      </c>
      <c r="L79" s="127">
        <v>44384</v>
      </c>
      <c r="M79" s="126">
        <f>+D157</f>
        <v>68</v>
      </c>
      <c r="N79" s="126">
        <f t="shared" ref="N79:Q79" si="98">+E157</f>
        <v>68</v>
      </c>
      <c r="O79" s="126">
        <f t="shared" si="98"/>
        <v>0</v>
      </c>
      <c r="P79" s="126">
        <f t="shared" si="98"/>
        <v>29</v>
      </c>
      <c r="Q79" s="126">
        <f t="shared" si="98"/>
        <v>37.61904761904762</v>
      </c>
      <c r="S79" s="129">
        <f t="shared" ref="S79:S84" si="99">S78+1</f>
        <v>7</v>
      </c>
      <c r="T79" s="127">
        <v>44384</v>
      </c>
      <c r="U79" s="126">
        <f>+D152</f>
        <v>20</v>
      </c>
      <c r="V79" s="126">
        <f t="shared" ref="V79:Y79" si="100">+E152</f>
        <v>20</v>
      </c>
      <c r="W79" s="126">
        <f t="shared" si="100"/>
        <v>0</v>
      </c>
      <c r="X79" s="126">
        <f t="shared" si="100"/>
        <v>10</v>
      </c>
      <c r="Y79" s="126">
        <f t="shared" si="100"/>
        <v>9.5238095238095237</v>
      </c>
      <c r="AA79" s="129">
        <f t="shared" ref="AA79:AA84" si="101">AA78+1</f>
        <v>7</v>
      </c>
      <c r="AB79" s="127">
        <v>44384</v>
      </c>
      <c r="AC79" s="126">
        <f>+D153</f>
        <v>26</v>
      </c>
      <c r="AD79" s="126">
        <f t="shared" ref="AD79:AG79" si="102">+E153</f>
        <v>26</v>
      </c>
      <c r="AE79" s="126">
        <f t="shared" si="102"/>
        <v>0</v>
      </c>
      <c r="AF79" s="126">
        <f t="shared" si="102"/>
        <v>13</v>
      </c>
      <c r="AG79" s="126">
        <f t="shared" si="102"/>
        <v>12.38095238095238</v>
      </c>
      <c r="AJ79" s="129">
        <f t="shared" ref="AJ79:AJ84" si="103">AJ78+1</f>
        <v>7</v>
      </c>
      <c r="AK79" s="127">
        <v>44384</v>
      </c>
      <c r="AL79" s="126">
        <f>+D154</f>
        <v>12</v>
      </c>
      <c r="AM79" s="126">
        <f t="shared" ref="AM79:AP79" si="104">+E154</f>
        <v>12</v>
      </c>
      <c r="AN79" s="126">
        <f t="shared" si="104"/>
        <v>0</v>
      </c>
      <c r="AO79" s="126">
        <f t="shared" si="104"/>
        <v>6</v>
      </c>
      <c r="AP79" s="126">
        <f t="shared" si="104"/>
        <v>5.7142857142857144</v>
      </c>
      <c r="AT79" s="129">
        <f t="shared" ref="AT79:AT84" si="105">AT78+1</f>
        <v>7</v>
      </c>
      <c r="AU79" s="127">
        <v>44384</v>
      </c>
      <c r="AV79" s="126">
        <f>+D155</f>
        <v>10</v>
      </c>
      <c r="AW79" s="126">
        <f t="shared" ref="AW79:AZ79" si="106">+E155</f>
        <v>10</v>
      </c>
      <c r="AX79" s="126">
        <f t="shared" si="106"/>
        <v>0</v>
      </c>
      <c r="AY79" s="126">
        <f t="shared" si="106"/>
        <v>0</v>
      </c>
      <c r="AZ79" s="126">
        <f t="shared" si="106"/>
        <v>10</v>
      </c>
    </row>
    <row r="80" spans="1:52">
      <c r="K80" s="129">
        <f t="shared" si="97"/>
        <v>8</v>
      </c>
      <c r="L80" s="127">
        <v>44416</v>
      </c>
      <c r="M80" s="126">
        <f>+D170</f>
        <v>75</v>
      </c>
      <c r="N80" s="126">
        <f t="shared" ref="N80:Q80" si="107">+E170</f>
        <v>75</v>
      </c>
      <c r="O80" s="126">
        <f t="shared" si="107"/>
        <v>0</v>
      </c>
      <c r="P80" s="126">
        <f t="shared" si="107"/>
        <v>32</v>
      </c>
      <c r="Q80" s="126">
        <f t="shared" si="107"/>
        <v>41.476190476190474</v>
      </c>
      <c r="S80" s="129">
        <f t="shared" si="99"/>
        <v>8</v>
      </c>
      <c r="T80" s="127">
        <v>44416</v>
      </c>
      <c r="U80" s="126">
        <f>+D165</f>
        <v>23</v>
      </c>
      <c r="V80" s="126">
        <f t="shared" ref="V80:Y80" si="108">+E165</f>
        <v>23</v>
      </c>
      <c r="W80" s="126">
        <f t="shared" si="108"/>
        <v>0</v>
      </c>
      <c r="X80" s="126">
        <f t="shared" si="108"/>
        <v>11.5</v>
      </c>
      <c r="Y80" s="126">
        <f t="shared" si="108"/>
        <v>10.952380952380953</v>
      </c>
      <c r="AA80" s="129">
        <f t="shared" si="101"/>
        <v>8</v>
      </c>
      <c r="AB80" s="127">
        <v>44416</v>
      </c>
      <c r="AC80" s="126">
        <f>+D166</f>
        <v>28</v>
      </c>
      <c r="AD80" s="126">
        <f t="shared" ref="AD80:AG80" si="109">+E166</f>
        <v>28</v>
      </c>
      <c r="AE80" s="126">
        <f t="shared" si="109"/>
        <v>0</v>
      </c>
      <c r="AF80" s="126">
        <f t="shared" si="109"/>
        <v>14</v>
      </c>
      <c r="AG80" s="126">
        <f t="shared" si="109"/>
        <v>13.333333333333332</v>
      </c>
      <c r="AJ80" s="129">
        <f t="shared" si="103"/>
        <v>8</v>
      </c>
      <c r="AK80" s="127">
        <v>44416</v>
      </c>
      <c r="AL80" s="126">
        <f>+D167</f>
        <v>13</v>
      </c>
      <c r="AM80" s="126">
        <f t="shared" ref="AM80:AP80" si="110">+E167</f>
        <v>13</v>
      </c>
      <c r="AN80" s="126">
        <f t="shared" si="110"/>
        <v>0</v>
      </c>
      <c r="AO80" s="126">
        <f t="shared" si="110"/>
        <v>6.5</v>
      </c>
      <c r="AP80" s="126">
        <f t="shared" si="110"/>
        <v>6.1904761904761898</v>
      </c>
      <c r="AT80" s="129">
        <f t="shared" si="105"/>
        <v>8</v>
      </c>
      <c r="AU80" s="127">
        <v>44416</v>
      </c>
      <c r="AV80" s="126">
        <f>+D168</f>
        <v>11</v>
      </c>
      <c r="AW80" s="126">
        <f t="shared" ref="AW80:AZ80" si="111">+E168</f>
        <v>11</v>
      </c>
      <c r="AX80" s="126">
        <f t="shared" si="111"/>
        <v>0</v>
      </c>
      <c r="AY80" s="126">
        <f t="shared" si="111"/>
        <v>0</v>
      </c>
      <c r="AZ80" s="126">
        <f t="shared" si="111"/>
        <v>11</v>
      </c>
    </row>
    <row r="81" spans="1:52">
      <c r="K81" s="129">
        <f t="shared" si="97"/>
        <v>9</v>
      </c>
      <c r="L81" s="127">
        <v>44448</v>
      </c>
      <c r="M81" s="1">
        <f>+D183</f>
        <v>64</v>
      </c>
      <c r="N81" s="1">
        <f t="shared" ref="N81:Q81" si="112">+E183</f>
        <v>64</v>
      </c>
      <c r="O81" s="1">
        <f t="shared" si="112"/>
        <v>0</v>
      </c>
      <c r="P81" s="1">
        <f t="shared" si="112"/>
        <v>27.5</v>
      </c>
      <c r="Q81" s="115">
        <f t="shared" si="112"/>
        <v>35.19047619047619</v>
      </c>
      <c r="S81" s="129">
        <f t="shared" si="99"/>
        <v>9</v>
      </c>
      <c r="T81" s="127">
        <v>44448</v>
      </c>
      <c r="U81" s="1">
        <f>+D178</f>
        <v>19</v>
      </c>
      <c r="V81" s="1">
        <f t="shared" ref="V81:Y81" si="113">+E178</f>
        <v>19</v>
      </c>
      <c r="W81" s="1">
        <f t="shared" si="113"/>
        <v>0</v>
      </c>
      <c r="X81" s="115">
        <f t="shared" si="113"/>
        <v>9.5</v>
      </c>
      <c r="Y81" s="115">
        <f t="shared" si="113"/>
        <v>9.0476190476190474</v>
      </c>
      <c r="AA81" s="129">
        <f t="shared" si="101"/>
        <v>9</v>
      </c>
      <c r="AB81" s="127">
        <v>44448</v>
      </c>
      <c r="AC81" s="1">
        <f>+D179</f>
        <v>26</v>
      </c>
      <c r="AD81" s="1">
        <f t="shared" ref="AD81:AG81" si="114">+E179</f>
        <v>26</v>
      </c>
      <c r="AE81" s="1">
        <f t="shared" si="114"/>
        <v>0</v>
      </c>
      <c r="AF81" s="1">
        <f t="shared" si="114"/>
        <v>13</v>
      </c>
      <c r="AG81" s="115">
        <f t="shared" si="114"/>
        <v>12.38095238095238</v>
      </c>
      <c r="AJ81" s="129">
        <f t="shared" si="103"/>
        <v>9</v>
      </c>
      <c r="AK81" s="127">
        <v>44448</v>
      </c>
      <c r="AL81" s="1">
        <f>+D180</f>
        <v>10</v>
      </c>
      <c r="AM81" s="1">
        <f t="shared" ref="AM81:AP81" si="115">+E180</f>
        <v>10</v>
      </c>
      <c r="AN81" s="1">
        <f t="shared" si="115"/>
        <v>0</v>
      </c>
      <c r="AO81" s="1">
        <f t="shared" si="115"/>
        <v>5</v>
      </c>
      <c r="AP81" s="115">
        <f t="shared" si="115"/>
        <v>4.7619047619047619</v>
      </c>
      <c r="AT81" s="129">
        <f t="shared" si="105"/>
        <v>9</v>
      </c>
      <c r="AU81" s="127">
        <v>44448</v>
      </c>
      <c r="AV81" s="128">
        <f>+D181</f>
        <v>9</v>
      </c>
      <c r="AW81" s="128">
        <f t="shared" ref="AW81:AZ81" si="116">+E181</f>
        <v>9</v>
      </c>
      <c r="AX81" s="128">
        <f t="shared" si="116"/>
        <v>0</v>
      </c>
      <c r="AY81" s="128">
        <f t="shared" si="116"/>
        <v>0</v>
      </c>
      <c r="AZ81" s="128">
        <f t="shared" si="116"/>
        <v>9</v>
      </c>
    </row>
    <row r="82" spans="1:52" ht="28.5">
      <c r="A82" s="90" t="s">
        <v>49</v>
      </c>
      <c r="B82" s="90"/>
      <c r="C82" s="90"/>
      <c r="K82" s="129">
        <f t="shared" si="97"/>
        <v>10</v>
      </c>
      <c r="L82" s="127">
        <v>44479</v>
      </c>
      <c r="M82" s="1">
        <f>+D196</f>
        <v>74</v>
      </c>
      <c r="N82" s="1">
        <f t="shared" ref="N82:Q82" si="117">+E196</f>
        <v>74</v>
      </c>
      <c r="O82" s="1">
        <f t="shared" si="117"/>
        <v>0</v>
      </c>
      <c r="P82" s="1">
        <f t="shared" si="117"/>
        <v>31.5</v>
      </c>
      <c r="Q82" s="1">
        <f t="shared" si="117"/>
        <v>41</v>
      </c>
      <c r="S82" s="129">
        <f t="shared" si="99"/>
        <v>10</v>
      </c>
      <c r="T82" s="127">
        <v>44479</v>
      </c>
      <c r="U82" s="1">
        <f>+D191</f>
        <v>21</v>
      </c>
      <c r="V82" s="1">
        <f t="shared" ref="V82:Y82" si="118">+E191</f>
        <v>21</v>
      </c>
      <c r="W82" s="1">
        <f t="shared" si="118"/>
        <v>0</v>
      </c>
      <c r="X82" s="115">
        <f t="shared" si="118"/>
        <v>10.5</v>
      </c>
      <c r="Y82" s="1">
        <f t="shared" si="118"/>
        <v>10</v>
      </c>
      <c r="AA82" s="129">
        <f t="shared" si="101"/>
        <v>10</v>
      </c>
      <c r="AB82" s="127">
        <v>44479</v>
      </c>
      <c r="AC82" s="1">
        <f>+D192</f>
        <v>29</v>
      </c>
      <c r="AD82" s="1">
        <f t="shared" ref="AD82:AG82" si="119">+E192</f>
        <v>29</v>
      </c>
      <c r="AE82" s="1">
        <f t="shared" si="119"/>
        <v>0</v>
      </c>
      <c r="AF82" s="1">
        <f t="shared" si="119"/>
        <v>14.5</v>
      </c>
      <c r="AG82" s="115">
        <f t="shared" si="119"/>
        <v>13.809523809523808</v>
      </c>
      <c r="AJ82" s="129">
        <f t="shared" si="103"/>
        <v>10</v>
      </c>
      <c r="AK82" s="127">
        <v>44479</v>
      </c>
      <c r="AL82" s="1">
        <f>+D193</f>
        <v>13</v>
      </c>
      <c r="AM82" s="1">
        <f t="shared" ref="AM82:AP82" si="120">+E193</f>
        <v>13</v>
      </c>
      <c r="AN82" s="1">
        <f t="shared" si="120"/>
        <v>0</v>
      </c>
      <c r="AO82" s="115">
        <f t="shared" si="120"/>
        <v>6.5</v>
      </c>
      <c r="AP82" s="115">
        <f t="shared" si="120"/>
        <v>6.1904761904761898</v>
      </c>
      <c r="AT82" s="129">
        <f t="shared" si="105"/>
        <v>10</v>
      </c>
      <c r="AU82" s="127">
        <v>44479</v>
      </c>
      <c r="AV82" s="128">
        <f>+D194</f>
        <v>11</v>
      </c>
      <c r="AW82" s="128">
        <f t="shared" ref="AW82:AZ82" si="121">+E194</f>
        <v>11</v>
      </c>
      <c r="AX82" s="128">
        <f t="shared" si="121"/>
        <v>0</v>
      </c>
      <c r="AY82" s="128">
        <f t="shared" si="121"/>
        <v>0</v>
      </c>
      <c r="AZ82" s="128">
        <f t="shared" si="121"/>
        <v>11</v>
      </c>
    </row>
    <row r="83" spans="1:52" ht="18.75">
      <c r="A83" s="91" t="s">
        <v>50</v>
      </c>
      <c r="K83" s="129">
        <f t="shared" si="97"/>
        <v>11</v>
      </c>
      <c r="L83" s="127">
        <v>44511</v>
      </c>
      <c r="M83" s="1">
        <f>+D209</f>
        <v>76</v>
      </c>
      <c r="N83" s="1">
        <f t="shared" ref="N83:Q83" si="122">+E209</f>
        <v>76</v>
      </c>
      <c r="O83" s="1">
        <f t="shared" si="122"/>
        <v>0</v>
      </c>
      <c r="P83" s="1">
        <f t="shared" si="122"/>
        <v>31</v>
      </c>
      <c r="Q83" s="115">
        <f t="shared" si="122"/>
        <v>43.523809523809526</v>
      </c>
      <c r="S83" s="129">
        <f t="shared" si="99"/>
        <v>11</v>
      </c>
      <c r="T83" s="127">
        <v>44511</v>
      </c>
      <c r="U83" s="1">
        <f>+D204</f>
        <v>20</v>
      </c>
      <c r="V83" s="1">
        <f t="shared" ref="V83:Y83" si="123">+E204</f>
        <v>20</v>
      </c>
      <c r="W83" s="1">
        <f t="shared" si="123"/>
        <v>0</v>
      </c>
      <c r="X83" s="1">
        <f t="shared" si="123"/>
        <v>10</v>
      </c>
      <c r="Y83" s="115">
        <f t="shared" si="123"/>
        <v>9.5238095238095237</v>
      </c>
      <c r="AA83" s="129">
        <f t="shared" si="101"/>
        <v>11</v>
      </c>
      <c r="AB83" s="127">
        <v>44511</v>
      </c>
      <c r="AC83" s="1">
        <f>+D205</f>
        <v>30</v>
      </c>
      <c r="AD83" s="1">
        <f t="shared" ref="AD83:AG83" si="124">+E205</f>
        <v>30</v>
      </c>
      <c r="AE83" s="1">
        <f t="shared" si="124"/>
        <v>0</v>
      </c>
      <c r="AF83" s="1">
        <f t="shared" si="124"/>
        <v>15</v>
      </c>
      <c r="AG83" s="115">
        <f t="shared" si="124"/>
        <v>14.285714285714285</v>
      </c>
      <c r="AJ83" s="129">
        <f t="shared" si="103"/>
        <v>11</v>
      </c>
      <c r="AK83" s="127">
        <v>44511</v>
      </c>
      <c r="AL83" s="1">
        <f>+D206</f>
        <v>12</v>
      </c>
      <c r="AM83" s="1">
        <f t="shared" ref="AM83:AP83" si="125">+E206</f>
        <v>12</v>
      </c>
      <c r="AN83" s="1">
        <f t="shared" si="125"/>
        <v>0</v>
      </c>
      <c r="AO83" s="1">
        <f t="shared" si="125"/>
        <v>6</v>
      </c>
      <c r="AP83" s="115">
        <f t="shared" si="125"/>
        <v>5.7142857142857144</v>
      </c>
      <c r="AT83" s="129">
        <f t="shared" si="105"/>
        <v>11</v>
      </c>
      <c r="AU83" s="127">
        <v>44511</v>
      </c>
      <c r="AV83" s="128">
        <f>+D207</f>
        <v>14</v>
      </c>
      <c r="AW83" s="128">
        <f t="shared" ref="AW83:AZ83" si="126">+E207</f>
        <v>14</v>
      </c>
      <c r="AX83" s="128">
        <f t="shared" si="126"/>
        <v>0</v>
      </c>
      <c r="AY83" s="128">
        <f t="shared" si="126"/>
        <v>0</v>
      </c>
      <c r="AZ83" s="128">
        <f t="shared" si="126"/>
        <v>14</v>
      </c>
    </row>
    <row r="84" spans="1:52" ht="15.75" thickBot="1">
      <c r="A84" s="92" t="s">
        <v>48</v>
      </c>
      <c r="K84" s="130">
        <f t="shared" si="97"/>
        <v>12</v>
      </c>
      <c r="L84" s="131">
        <v>44542</v>
      </c>
      <c r="M84" s="15">
        <f>+D222</f>
        <v>80</v>
      </c>
      <c r="N84" s="15">
        <f t="shared" ref="N84:Q84" si="127">+E222</f>
        <v>80</v>
      </c>
      <c r="O84" s="15">
        <f t="shared" si="127"/>
        <v>0</v>
      </c>
      <c r="P84" s="123">
        <f t="shared" si="127"/>
        <v>34.5</v>
      </c>
      <c r="Q84" s="123">
        <f t="shared" si="127"/>
        <v>43.857142857142854</v>
      </c>
      <c r="S84" s="130">
        <f t="shared" si="99"/>
        <v>12</v>
      </c>
      <c r="T84" s="131">
        <v>44542</v>
      </c>
      <c r="U84" s="15">
        <f>+D217</f>
        <v>24</v>
      </c>
      <c r="V84" s="15">
        <f t="shared" ref="V84:Y84" si="128">+E217</f>
        <v>24</v>
      </c>
      <c r="W84" s="15">
        <f t="shared" si="128"/>
        <v>0</v>
      </c>
      <c r="X84" s="15">
        <f t="shared" si="128"/>
        <v>12</v>
      </c>
      <c r="Y84" s="123">
        <f t="shared" si="128"/>
        <v>11.428571428571429</v>
      </c>
      <c r="AA84" s="130">
        <f t="shared" si="101"/>
        <v>12</v>
      </c>
      <c r="AB84" s="131">
        <v>44542</v>
      </c>
      <c r="AC84" s="15">
        <f>+D218</f>
        <v>32</v>
      </c>
      <c r="AD84" s="15">
        <f t="shared" ref="AD84:AG84" si="129">+E218</f>
        <v>32</v>
      </c>
      <c r="AE84" s="15">
        <f t="shared" si="129"/>
        <v>0</v>
      </c>
      <c r="AF84" s="15">
        <f t="shared" si="129"/>
        <v>16</v>
      </c>
      <c r="AG84" s="123">
        <f t="shared" si="129"/>
        <v>15.238095238095237</v>
      </c>
      <c r="AJ84" s="130">
        <f t="shared" si="103"/>
        <v>12</v>
      </c>
      <c r="AK84" s="131">
        <v>44542</v>
      </c>
      <c r="AL84" s="123">
        <f>+D219</f>
        <v>13</v>
      </c>
      <c r="AM84" s="123">
        <f t="shared" ref="AM84:AP84" si="130">+E219</f>
        <v>13</v>
      </c>
      <c r="AN84" s="123">
        <f t="shared" si="130"/>
        <v>0</v>
      </c>
      <c r="AO84" s="123">
        <f t="shared" si="130"/>
        <v>6.5</v>
      </c>
      <c r="AP84" s="123">
        <f t="shared" si="130"/>
        <v>6.1904761904761898</v>
      </c>
      <c r="AT84" s="130">
        <f t="shared" si="105"/>
        <v>12</v>
      </c>
      <c r="AU84" s="131">
        <v>44542</v>
      </c>
      <c r="AV84" s="145">
        <f>+D220</f>
        <v>11</v>
      </c>
      <c r="AW84" s="145">
        <f t="shared" ref="AW84:AZ84" si="131">+E220</f>
        <v>11</v>
      </c>
      <c r="AX84" s="145">
        <f t="shared" si="131"/>
        <v>0</v>
      </c>
      <c r="AY84" s="145">
        <f t="shared" si="131"/>
        <v>0</v>
      </c>
      <c r="AZ84" s="145">
        <f t="shared" si="131"/>
        <v>11</v>
      </c>
    </row>
    <row r="85" spans="1:52" ht="15.75" thickBot="1">
      <c r="A85" s="28" t="s">
        <v>43</v>
      </c>
      <c r="B85" s="38" t="s">
        <v>47</v>
      </c>
      <c r="C85" s="38" t="s">
        <v>44</v>
      </c>
      <c r="D85" s="38" t="s">
        <v>4</v>
      </c>
      <c r="E85" s="38" t="s">
        <v>28</v>
      </c>
      <c r="F85" s="38" t="s">
        <v>45</v>
      </c>
      <c r="G85" s="38" t="s">
        <v>38</v>
      </c>
      <c r="H85" s="39" t="s">
        <v>46</v>
      </c>
      <c r="K85" s="93" t="s">
        <v>4</v>
      </c>
      <c r="L85" s="94"/>
      <c r="M85" s="135">
        <f>SUM(M73:M84)</f>
        <v>782</v>
      </c>
      <c r="N85" s="138">
        <f t="shared" ref="N85:Q85" si="132">SUM(N73:N84)</f>
        <v>782</v>
      </c>
      <c r="O85" s="138">
        <f t="shared" si="132"/>
        <v>0</v>
      </c>
      <c r="P85" s="100">
        <f t="shared" si="132"/>
        <v>333.5</v>
      </c>
      <c r="Q85" s="100">
        <f t="shared" si="132"/>
        <v>432.61904761904759</v>
      </c>
      <c r="S85" s="93" t="s">
        <v>4</v>
      </c>
      <c r="T85" s="94"/>
      <c r="U85" s="135">
        <f>SUM(U73:U84)</f>
        <v>222</v>
      </c>
      <c r="V85" s="100">
        <f t="shared" ref="V85:Y85" si="133">SUM(V73:V84)</f>
        <v>222</v>
      </c>
      <c r="W85" s="100">
        <f t="shared" si="133"/>
        <v>0</v>
      </c>
      <c r="X85" s="100">
        <f t="shared" si="133"/>
        <v>111</v>
      </c>
      <c r="Y85" s="100">
        <f t="shared" si="133"/>
        <v>105.71428571428571</v>
      </c>
      <c r="AA85" s="93" t="s">
        <v>4</v>
      </c>
      <c r="AB85" s="94"/>
      <c r="AC85" s="135">
        <f>SUM(AC73:AC84)</f>
        <v>299</v>
      </c>
      <c r="AD85" s="100">
        <f t="shared" ref="AD85:AG85" si="134">SUM(AD73:AD84)</f>
        <v>299</v>
      </c>
      <c r="AE85" s="100">
        <f t="shared" si="134"/>
        <v>0</v>
      </c>
      <c r="AF85" s="100">
        <f t="shared" si="134"/>
        <v>149.5</v>
      </c>
      <c r="AG85" s="100">
        <f t="shared" si="134"/>
        <v>142.38095238095238</v>
      </c>
      <c r="AJ85" s="93" t="s">
        <v>4</v>
      </c>
      <c r="AK85" s="94"/>
      <c r="AL85" s="135">
        <f>SUM(AL73:AL84)</f>
        <v>152</v>
      </c>
      <c r="AM85" s="100">
        <f t="shared" ref="AM85:AP85" si="135">SUM(AM73:AM84)</f>
        <v>152</v>
      </c>
      <c r="AN85" s="100">
        <f t="shared" si="135"/>
        <v>0</v>
      </c>
      <c r="AO85" s="100">
        <f t="shared" si="135"/>
        <v>76</v>
      </c>
      <c r="AP85" s="100">
        <f t="shared" si="135"/>
        <v>72.38095238095238</v>
      </c>
      <c r="AT85" s="93" t="s">
        <v>4</v>
      </c>
      <c r="AU85" s="94"/>
      <c r="AV85" s="135">
        <f>SUM(AV73:AV84)</f>
        <v>115</v>
      </c>
      <c r="AW85" s="100">
        <f t="shared" ref="AW85:AZ85" si="136">SUM(AW73:AW84)</f>
        <v>115</v>
      </c>
      <c r="AX85" s="100">
        <f t="shared" si="136"/>
        <v>0</v>
      </c>
      <c r="AY85" s="100">
        <f t="shared" si="136"/>
        <v>0</v>
      </c>
      <c r="AZ85" s="100">
        <f t="shared" si="136"/>
        <v>115</v>
      </c>
    </row>
    <row r="86" spans="1:52">
      <c r="A86" s="81">
        <v>1</v>
      </c>
      <c r="B86" s="97">
        <v>44228</v>
      </c>
      <c r="C86" s="89" t="s">
        <v>13</v>
      </c>
      <c r="D86" s="24">
        <v>18</v>
      </c>
      <c r="E86" s="98">
        <f t="shared" ref="E86:E89" si="137">D86</f>
        <v>18</v>
      </c>
      <c r="F86" s="98">
        <v>0</v>
      </c>
      <c r="G86" s="98">
        <f t="shared" ref="G86:G88" si="138">D86/2</f>
        <v>9</v>
      </c>
      <c r="H86" s="99">
        <f t="shared" ref="H86:H88" si="139">D86/2.1</f>
        <v>8.5714285714285712</v>
      </c>
      <c r="K86" s="125" t="s">
        <v>5</v>
      </c>
      <c r="L86" s="124"/>
      <c r="M86" s="19">
        <f>+M85/12</f>
        <v>65.166666666666671</v>
      </c>
      <c r="N86" s="19">
        <f t="shared" ref="N86:Q86" si="140">+N85/12</f>
        <v>65.166666666666671</v>
      </c>
      <c r="O86" s="19">
        <f t="shared" si="140"/>
        <v>0</v>
      </c>
      <c r="P86" s="19">
        <f t="shared" si="140"/>
        <v>27.791666666666668</v>
      </c>
      <c r="Q86" s="19">
        <f t="shared" si="140"/>
        <v>36.051587301587297</v>
      </c>
      <c r="S86" s="125" t="s">
        <v>5</v>
      </c>
      <c r="T86" s="124"/>
      <c r="U86" s="19">
        <f>U85/12</f>
        <v>18.5</v>
      </c>
      <c r="V86" s="19">
        <f t="shared" ref="V86:Y86" si="141">V85/12</f>
        <v>18.5</v>
      </c>
      <c r="W86" s="19">
        <f t="shared" si="141"/>
        <v>0</v>
      </c>
      <c r="X86" s="19">
        <f t="shared" si="141"/>
        <v>9.25</v>
      </c>
      <c r="Y86" s="19">
        <f t="shared" si="141"/>
        <v>8.8095238095238084</v>
      </c>
      <c r="AA86" s="125" t="s">
        <v>5</v>
      </c>
      <c r="AB86" s="124"/>
      <c r="AC86" s="19">
        <f>AC85/12</f>
        <v>24.916666666666668</v>
      </c>
      <c r="AD86" s="19">
        <f t="shared" ref="AD86:AG86" si="142">AD85/12</f>
        <v>24.916666666666668</v>
      </c>
      <c r="AE86" s="19">
        <f t="shared" si="142"/>
        <v>0</v>
      </c>
      <c r="AF86" s="19">
        <f t="shared" si="142"/>
        <v>12.458333333333334</v>
      </c>
      <c r="AG86" s="19">
        <f t="shared" si="142"/>
        <v>11.865079365079366</v>
      </c>
      <c r="AJ86" s="125" t="s">
        <v>5</v>
      </c>
      <c r="AK86" s="124"/>
      <c r="AL86" s="19">
        <f>AL85/12</f>
        <v>12.666666666666666</v>
      </c>
      <c r="AM86" s="19">
        <f t="shared" ref="AM86:AP86" si="143">AM85/12</f>
        <v>12.666666666666666</v>
      </c>
      <c r="AN86" s="19">
        <f t="shared" si="143"/>
        <v>0</v>
      </c>
      <c r="AO86" s="19">
        <f t="shared" si="143"/>
        <v>6.333333333333333</v>
      </c>
      <c r="AP86" s="19">
        <f t="shared" si="143"/>
        <v>6.0317460317460316</v>
      </c>
      <c r="AT86" s="125" t="s">
        <v>5</v>
      </c>
      <c r="AU86" s="124"/>
      <c r="AV86" s="19">
        <f>AV85/12</f>
        <v>9.5833333333333339</v>
      </c>
      <c r="AW86" s="19">
        <f t="shared" ref="AW86:AZ86" si="144">AW85/12</f>
        <v>9.5833333333333339</v>
      </c>
      <c r="AX86" s="19">
        <f t="shared" si="144"/>
        <v>0</v>
      </c>
      <c r="AY86" s="19">
        <f t="shared" si="144"/>
        <v>0</v>
      </c>
      <c r="AZ86" s="19">
        <f t="shared" si="144"/>
        <v>9.5833333333333339</v>
      </c>
    </row>
    <row r="87" spans="1:52" ht="15.75" thickBot="1">
      <c r="A87" s="82">
        <v>2</v>
      </c>
      <c r="B87" s="97">
        <v>44228</v>
      </c>
      <c r="C87" s="88" t="s">
        <v>51</v>
      </c>
      <c r="D87" s="1">
        <v>20</v>
      </c>
      <c r="E87" s="98">
        <f t="shared" si="137"/>
        <v>20</v>
      </c>
      <c r="F87" s="98">
        <v>0</v>
      </c>
      <c r="G87" s="98">
        <f t="shared" si="138"/>
        <v>10</v>
      </c>
      <c r="H87" s="99">
        <f t="shared" si="139"/>
        <v>9.5238095238095237</v>
      </c>
      <c r="K87" s="95" t="s">
        <v>6</v>
      </c>
      <c r="L87" s="96"/>
      <c r="M87" s="20">
        <f>+M86/25</f>
        <v>2.6066666666666669</v>
      </c>
      <c r="N87" s="20">
        <f t="shared" ref="N87:Q87" si="145">+N86/25</f>
        <v>2.6066666666666669</v>
      </c>
      <c r="O87" s="20">
        <f t="shared" si="145"/>
        <v>0</v>
      </c>
      <c r="P87" s="20">
        <f t="shared" si="145"/>
        <v>1.1116666666666668</v>
      </c>
      <c r="Q87" s="20">
        <f t="shared" si="145"/>
        <v>1.4420634920634918</v>
      </c>
      <c r="S87" s="95" t="s">
        <v>6</v>
      </c>
      <c r="T87" s="96"/>
      <c r="U87" s="20">
        <f>U86/25</f>
        <v>0.74</v>
      </c>
      <c r="V87" s="20">
        <f t="shared" ref="V87:Y87" si="146">V86/25</f>
        <v>0.74</v>
      </c>
      <c r="W87" s="20">
        <f t="shared" si="146"/>
        <v>0</v>
      </c>
      <c r="X87" s="20">
        <f t="shared" si="146"/>
        <v>0.37</v>
      </c>
      <c r="Y87" s="20">
        <f t="shared" si="146"/>
        <v>0.35238095238095235</v>
      </c>
      <c r="AA87" s="95" t="s">
        <v>6</v>
      </c>
      <c r="AB87" s="96"/>
      <c r="AC87" s="20">
        <f>AC86/25</f>
        <v>0.9966666666666667</v>
      </c>
      <c r="AD87" s="20">
        <f t="shared" ref="AD87:AG87" si="147">AD86/25</f>
        <v>0.9966666666666667</v>
      </c>
      <c r="AE87" s="20">
        <f t="shared" si="147"/>
        <v>0</v>
      </c>
      <c r="AF87" s="20">
        <f t="shared" si="147"/>
        <v>0.49833333333333335</v>
      </c>
      <c r="AG87" s="20">
        <f t="shared" si="147"/>
        <v>0.47460317460317464</v>
      </c>
      <c r="AJ87" s="95" t="s">
        <v>6</v>
      </c>
      <c r="AK87" s="96"/>
      <c r="AL87" s="20">
        <f>AL86/25</f>
        <v>0.5066666666666666</v>
      </c>
      <c r="AM87" s="20">
        <f t="shared" ref="AM87:AP87" si="148">AM86/25</f>
        <v>0.5066666666666666</v>
      </c>
      <c r="AN87" s="20">
        <f t="shared" si="148"/>
        <v>0</v>
      </c>
      <c r="AO87" s="20">
        <f t="shared" si="148"/>
        <v>0.2533333333333333</v>
      </c>
      <c r="AP87" s="20">
        <f t="shared" si="148"/>
        <v>0.24126984126984127</v>
      </c>
      <c r="AT87" s="95" t="s">
        <v>6</v>
      </c>
      <c r="AU87" s="96"/>
      <c r="AV87" s="20">
        <f>AV86/25</f>
        <v>0.38333333333333336</v>
      </c>
      <c r="AW87" s="20">
        <f t="shared" ref="AW87:AZ87" si="149">AW86/25</f>
        <v>0.38333333333333336</v>
      </c>
      <c r="AX87" s="20">
        <f t="shared" si="149"/>
        <v>0</v>
      </c>
      <c r="AY87" s="20">
        <f t="shared" si="149"/>
        <v>0</v>
      </c>
      <c r="AZ87" s="20">
        <f t="shared" si="149"/>
        <v>0.38333333333333336</v>
      </c>
    </row>
    <row r="88" spans="1:52">
      <c r="A88" s="82">
        <v>3</v>
      </c>
      <c r="B88" s="97">
        <v>44228</v>
      </c>
      <c r="C88" s="88" t="s">
        <v>14</v>
      </c>
      <c r="D88" s="1">
        <v>11</v>
      </c>
      <c r="E88" s="98">
        <f t="shared" si="137"/>
        <v>11</v>
      </c>
      <c r="F88" s="98">
        <v>0</v>
      </c>
      <c r="G88" s="98">
        <f t="shared" si="138"/>
        <v>5.5</v>
      </c>
      <c r="H88" s="99">
        <f t="shared" si="139"/>
        <v>5.2380952380952381</v>
      </c>
    </row>
    <row r="89" spans="1:52">
      <c r="A89" s="82">
        <v>4</v>
      </c>
      <c r="B89" s="97">
        <v>44228</v>
      </c>
      <c r="C89" s="88" t="s">
        <v>15</v>
      </c>
      <c r="D89" s="1">
        <v>10</v>
      </c>
      <c r="E89" s="98">
        <f t="shared" si="137"/>
        <v>10</v>
      </c>
      <c r="F89" s="98">
        <v>0</v>
      </c>
      <c r="G89" s="98">
        <v>0</v>
      </c>
      <c r="H89" s="99">
        <v>10</v>
      </c>
    </row>
    <row r="90" spans="1:52" ht="15.75" thickBot="1">
      <c r="A90" s="82">
        <v>5</v>
      </c>
      <c r="B90" s="97">
        <v>44228</v>
      </c>
      <c r="C90" s="88"/>
      <c r="D90" s="1"/>
      <c r="E90" s="1"/>
      <c r="F90" s="1"/>
      <c r="G90" s="1"/>
      <c r="H90" s="14"/>
    </row>
    <row r="91" spans="1:52">
      <c r="A91" s="93" t="s">
        <v>4</v>
      </c>
      <c r="B91" s="94"/>
      <c r="C91" s="94"/>
      <c r="D91" s="17">
        <f>SUM(D86:D90)</f>
        <v>59</v>
      </c>
      <c r="E91" s="17">
        <f t="shared" ref="E91:H91" si="150">SUM(E86:E90)</f>
        <v>59</v>
      </c>
      <c r="F91" s="17">
        <f t="shared" si="150"/>
        <v>0</v>
      </c>
      <c r="G91" s="100">
        <f t="shared" si="150"/>
        <v>24.5</v>
      </c>
      <c r="H91" s="100">
        <f t="shared" si="150"/>
        <v>33.333333333333329</v>
      </c>
    </row>
    <row r="92" spans="1:52" ht="15.75" thickBot="1">
      <c r="A92" s="95" t="s">
        <v>6</v>
      </c>
      <c r="B92" s="96"/>
      <c r="C92" s="96"/>
      <c r="D92" s="20">
        <f>+D91/25</f>
        <v>2.36</v>
      </c>
      <c r="E92" s="20">
        <f t="shared" ref="E92:H92" si="151">+E91/25</f>
        <v>2.36</v>
      </c>
      <c r="F92" s="20">
        <f t="shared" si="151"/>
        <v>0</v>
      </c>
      <c r="G92" s="20">
        <f t="shared" si="151"/>
        <v>0.98</v>
      </c>
      <c r="H92" s="20">
        <f t="shared" si="151"/>
        <v>1.333333333333333</v>
      </c>
    </row>
    <row r="95" spans="1:52" ht="28.5">
      <c r="A95" s="90" t="s">
        <v>49</v>
      </c>
      <c r="B95" s="90"/>
      <c r="C95" s="90"/>
    </row>
    <row r="96" spans="1:52" ht="18.75">
      <c r="A96" s="91" t="s">
        <v>50</v>
      </c>
    </row>
    <row r="97" spans="1:8" ht="15.75" thickBot="1">
      <c r="A97" s="92" t="s">
        <v>48</v>
      </c>
    </row>
    <row r="98" spans="1:8" ht="15.75" thickBot="1">
      <c r="A98" s="28" t="s">
        <v>43</v>
      </c>
      <c r="B98" s="38" t="s">
        <v>47</v>
      </c>
      <c r="C98" s="38" t="s">
        <v>44</v>
      </c>
      <c r="D98" s="38" t="s">
        <v>4</v>
      </c>
      <c r="E98" s="38" t="s">
        <v>28</v>
      </c>
      <c r="F98" s="38" t="s">
        <v>45</v>
      </c>
      <c r="G98" s="38" t="s">
        <v>38</v>
      </c>
      <c r="H98" s="39" t="s">
        <v>46</v>
      </c>
    </row>
    <row r="99" spans="1:8">
      <c r="A99" s="81">
        <v>1</v>
      </c>
      <c r="B99" s="97">
        <v>44256</v>
      </c>
      <c r="C99" s="89" t="s">
        <v>13</v>
      </c>
      <c r="D99" s="24">
        <v>17</v>
      </c>
      <c r="E99" s="98">
        <f t="shared" ref="E99:E102" si="152">D99</f>
        <v>17</v>
      </c>
      <c r="F99" s="98">
        <v>0</v>
      </c>
      <c r="G99" s="98">
        <f t="shared" ref="G99:G101" si="153">D99/2</f>
        <v>8.5</v>
      </c>
      <c r="H99" s="99">
        <f t="shared" ref="H99:H101" si="154">D99/2.1</f>
        <v>8.0952380952380949</v>
      </c>
    </row>
    <row r="100" spans="1:8">
      <c r="A100" s="82">
        <v>2</v>
      </c>
      <c r="B100" s="97">
        <v>44256</v>
      </c>
      <c r="C100" s="88" t="s">
        <v>51</v>
      </c>
      <c r="D100" s="1">
        <v>24</v>
      </c>
      <c r="E100" s="98">
        <f t="shared" si="152"/>
        <v>24</v>
      </c>
      <c r="F100" s="98">
        <v>0</v>
      </c>
      <c r="G100" s="98">
        <f t="shared" si="153"/>
        <v>12</v>
      </c>
      <c r="H100" s="99">
        <f t="shared" si="154"/>
        <v>11.428571428571429</v>
      </c>
    </row>
    <row r="101" spans="1:8">
      <c r="A101" s="82">
        <v>3</v>
      </c>
      <c r="B101" s="97">
        <v>44256</v>
      </c>
      <c r="C101" s="88" t="s">
        <v>14</v>
      </c>
      <c r="D101" s="1">
        <v>12</v>
      </c>
      <c r="E101" s="98">
        <f t="shared" si="152"/>
        <v>12</v>
      </c>
      <c r="F101" s="98">
        <v>0</v>
      </c>
      <c r="G101" s="98">
        <f t="shared" si="153"/>
        <v>6</v>
      </c>
      <c r="H101" s="99">
        <f t="shared" si="154"/>
        <v>5.7142857142857144</v>
      </c>
    </row>
    <row r="102" spans="1:8">
      <c r="A102" s="82">
        <v>4</v>
      </c>
      <c r="B102" s="97">
        <v>44256</v>
      </c>
      <c r="C102" s="88" t="s">
        <v>15</v>
      </c>
      <c r="D102" s="1">
        <v>11</v>
      </c>
      <c r="E102" s="98">
        <f t="shared" si="152"/>
        <v>11</v>
      </c>
      <c r="F102" s="98">
        <v>0</v>
      </c>
      <c r="G102" s="98">
        <v>0</v>
      </c>
      <c r="H102" s="99">
        <v>11</v>
      </c>
    </row>
    <row r="103" spans="1:8" ht="15.75" thickBot="1">
      <c r="A103" s="82">
        <v>5</v>
      </c>
      <c r="B103" s="97">
        <v>44256</v>
      </c>
      <c r="C103" s="88"/>
      <c r="D103" s="1"/>
      <c r="E103" s="1"/>
      <c r="F103" s="1"/>
      <c r="G103" s="1"/>
      <c r="H103" s="14"/>
    </row>
    <row r="104" spans="1:8">
      <c r="A104" s="93" t="s">
        <v>4</v>
      </c>
      <c r="B104" s="94"/>
      <c r="C104" s="94"/>
      <c r="D104" s="17">
        <f>SUM(D99:D103)</f>
        <v>64</v>
      </c>
      <c r="E104" s="17">
        <f t="shared" ref="E104:H104" si="155">SUM(E99:E103)</f>
        <v>64</v>
      </c>
      <c r="F104" s="17">
        <f t="shared" si="155"/>
        <v>0</v>
      </c>
      <c r="G104" s="100">
        <f t="shared" si="155"/>
        <v>26.5</v>
      </c>
      <c r="H104" s="100">
        <f t="shared" si="155"/>
        <v>36.238095238095241</v>
      </c>
    </row>
    <row r="105" spans="1:8" ht="15.75" thickBot="1">
      <c r="A105" s="95" t="s">
        <v>6</v>
      </c>
      <c r="B105" s="96"/>
      <c r="C105" s="96"/>
      <c r="D105" s="20">
        <f>+D104/25</f>
        <v>2.56</v>
      </c>
      <c r="E105" s="20">
        <f t="shared" ref="E105:H105" si="156">+E104/25</f>
        <v>2.56</v>
      </c>
      <c r="F105" s="20">
        <f t="shared" si="156"/>
        <v>0</v>
      </c>
      <c r="G105" s="20">
        <f t="shared" si="156"/>
        <v>1.06</v>
      </c>
      <c r="H105" s="20">
        <f t="shared" si="156"/>
        <v>1.4495238095238097</v>
      </c>
    </row>
    <row r="109" spans="1:8" ht="28.5">
      <c r="A109" s="90" t="s">
        <v>49</v>
      </c>
      <c r="B109" s="90"/>
      <c r="C109" s="90"/>
    </row>
    <row r="110" spans="1:8" ht="18.75">
      <c r="A110" s="91" t="s">
        <v>50</v>
      </c>
    </row>
    <row r="111" spans="1:8" ht="15.75" thickBot="1">
      <c r="A111" s="92" t="s">
        <v>48</v>
      </c>
    </row>
    <row r="112" spans="1:8" ht="15.75" thickBot="1">
      <c r="A112" s="28" t="s">
        <v>43</v>
      </c>
      <c r="B112" s="38" t="s">
        <v>47</v>
      </c>
      <c r="C112" s="38" t="s">
        <v>44</v>
      </c>
      <c r="D112" s="38" t="s">
        <v>4</v>
      </c>
      <c r="E112" s="38" t="s">
        <v>28</v>
      </c>
      <c r="F112" s="38" t="s">
        <v>45</v>
      </c>
      <c r="G112" s="38" t="s">
        <v>38</v>
      </c>
      <c r="H112" s="39" t="s">
        <v>46</v>
      </c>
    </row>
    <row r="113" spans="1:8">
      <c r="A113" s="81">
        <v>1</v>
      </c>
      <c r="B113" s="97">
        <v>44287</v>
      </c>
      <c r="C113" s="89" t="s">
        <v>13</v>
      </c>
      <c r="D113" s="24">
        <v>6</v>
      </c>
      <c r="E113" s="98">
        <f t="shared" ref="E113:E116" si="157">D113</f>
        <v>6</v>
      </c>
      <c r="F113" s="98">
        <v>0</v>
      </c>
      <c r="G113" s="98">
        <f t="shared" ref="G113:G116" si="158">D113/2</f>
        <v>3</v>
      </c>
      <c r="H113" s="99">
        <f t="shared" ref="H113:H116" si="159">D113/2.1</f>
        <v>2.8571428571428572</v>
      </c>
    </row>
    <row r="114" spans="1:8">
      <c r="A114" s="82">
        <v>2</v>
      </c>
      <c r="B114" s="97">
        <v>44287</v>
      </c>
      <c r="C114" s="88" t="s">
        <v>51</v>
      </c>
      <c r="D114" s="1">
        <v>26</v>
      </c>
      <c r="E114" s="98">
        <f t="shared" si="157"/>
        <v>26</v>
      </c>
      <c r="F114" s="98">
        <v>0</v>
      </c>
      <c r="G114" s="98">
        <f t="shared" si="158"/>
        <v>13</v>
      </c>
      <c r="H114" s="99">
        <f t="shared" si="159"/>
        <v>12.38095238095238</v>
      </c>
    </row>
    <row r="115" spans="1:8">
      <c r="A115" s="82">
        <v>3</v>
      </c>
      <c r="B115" s="97">
        <v>44287</v>
      </c>
      <c r="C115" s="88" t="s">
        <v>14</v>
      </c>
      <c r="D115" s="1">
        <v>0</v>
      </c>
      <c r="E115" s="98">
        <f t="shared" si="157"/>
        <v>0</v>
      </c>
      <c r="F115" s="98">
        <v>0</v>
      </c>
      <c r="G115" s="98">
        <f t="shared" si="158"/>
        <v>0</v>
      </c>
      <c r="H115" s="99">
        <f t="shared" si="159"/>
        <v>0</v>
      </c>
    </row>
    <row r="116" spans="1:8">
      <c r="A116" s="82">
        <v>4</v>
      </c>
      <c r="B116" s="97">
        <v>44287</v>
      </c>
      <c r="C116" s="88" t="s">
        <v>15</v>
      </c>
      <c r="D116" s="1">
        <v>0</v>
      </c>
      <c r="E116" s="98">
        <f t="shared" si="157"/>
        <v>0</v>
      </c>
      <c r="F116" s="98">
        <v>0</v>
      </c>
      <c r="G116" s="98">
        <f t="shared" si="158"/>
        <v>0</v>
      </c>
      <c r="H116" s="99">
        <f t="shared" si="159"/>
        <v>0</v>
      </c>
    </row>
    <row r="117" spans="1:8" ht="15.75" thickBot="1">
      <c r="A117" s="82">
        <v>5</v>
      </c>
      <c r="B117" s="97">
        <v>44287</v>
      </c>
      <c r="C117" s="88"/>
      <c r="D117" s="1"/>
      <c r="E117" s="1"/>
      <c r="F117" s="1"/>
      <c r="G117" s="1"/>
      <c r="H117" s="14"/>
    </row>
    <row r="118" spans="1:8">
      <c r="A118" s="93" t="s">
        <v>4</v>
      </c>
      <c r="B118" s="94"/>
      <c r="C118" s="94"/>
      <c r="D118" s="17">
        <f>SUM(D113:D117)</f>
        <v>32</v>
      </c>
      <c r="E118" s="100">
        <f t="shared" ref="E118:H118" si="160">SUM(E113:E117)</f>
        <v>32</v>
      </c>
      <c r="F118" s="100">
        <f t="shared" si="160"/>
        <v>0</v>
      </c>
      <c r="G118" s="100">
        <f t="shared" si="160"/>
        <v>16</v>
      </c>
      <c r="H118" s="100">
        <f t="shared" si="160"/>
        <v>15.238095238095237</v>
      </c>
    </row>
    <row r="119" spans="1:8" ht="15.75" thickBot="1">
      <c r="A119" s="95" t="s">
        <v>6</v>
      </c>
      <c r="B119" s="96"/>
      <c r="C119" s="96"/>
      <c r="D119" s="20">
        <f>+D118/25</f>
        <v>1.28</v>
      </c>
      <c r="E119" s="20">
        <f t="shared" ref="E119:H119" si="161">+E118/25</f>
        <v>1.28</v>
      </c>
      <c r="F119" s="20">
        <f t="shared" si="161"/>
        <v>0</v>
      </c>
      <c r="G119" s="20">
        <f t="shared" si="161"/>
        <v>0.64</v>
      </c>
      <c r="H119" s="20">
        <f t="shared" si="161"/>
        <v>0.60952380952380947</v>
      </c>
    </row>
    <row r="122" spans="1:8" ht="28.5">
      <c r="A122" s="90" t="s">
        <v>49</v>
      </c>
      <c r="B122" s="90"/>
      <c r="C122" s="90"/>
    </row>
    <row r="123" spans="1:8" ht="18.75">
      <c r="A123" s="91" t="s">
        <v>50</v>
      </c>
    </row>
    <row r="124" spans="1:8" ht="15.75" thickBot="1">
      <c r="A124" s="92" t="s">
        <v>48</v>
      </c>
    </row>
    <row r="125" spans="1:8" ht="15.75" thickBot="1">
      <c r="A125" s="28" t="s">
        <v>43</v>
      </c>
      <c r="B125" s="38" t="s">
        <v>47</v>
      </c>
      <c r="C125" s="38" t="s">
        <v>44</v>
      </c>
      <c r="D125" s="38" t="s">
        <v>4</v>
      </c>
      <c r="E125" s="38" t="s">
        <v>28</v>
      </c>
      <c r="F125" s="38" t="s">
        <v>45</v>
      </c>
      <c r="G125" s="38" t="s">
        <v>38</v>
      </c>
      <c r="H125" s="39" t="s">
        <v>46</v>
      </c>
    </row>
    <row r="126" spans="1:8">
      <c r="A126" s="81">
        <v>1</v>
      </c>
      <c r="B126" s="97">
        <v>44317</v>
      </c>
      <c r="C126" s="89" t="s">
        <v>13</v>
      </c>
      <c r="D126" s="24">
        <v>16</v>
      </c>
      <c r="E126" s="98">
        <f t="shared" ref="E126:E129" si="162">D126</f>
        <v>16</v>
      </c>
      <c r="F126" s="98">
        <v>0</v>
      </c>
      <c r="G126" s="98">
        <f t="shared" ref="G126:G128" si="163">D126/2</f>
        <v>8</v>
      </c>
      <c r="H126" s="99">
        <f t="shared" ref="H126:H128" si="164">D126/2.1</f>
        <v>7.6190476190476186</v>
      </c>
    </row>
    <row r="127" spans="1:8">
      <c r="A127" s="82">
        <v>2</v>
      </c>
      <c r="B127" s="97">
        <v>44317</v>
      </c>
      <c r="C127" s="88" t="s">
        <v>51</v>
      </c>
      <c r="D127" s="1">
        <v>28</v>
      </c>
      <c r="E127" s="98">
        <f t="shared" si="162"/>
        <v>28</v>
      </c>
      <c r="F127" s="98">
        <v>0</v>
      </c>
      <c r="G127" s="98">
        <f t="shared" si="163"/>
        <v>14</v>
      </c>
      <c r="H127" s="99">
        <f t="shared" si="164"/>
        <v>13.333333333333332</v>
      </c>
    </row>
    <row r="128" spans="1:8">
      <c r="A128" s="82">
        <v>3</v>
      </c>
      <c r="B128" s="97">
        <v>44317</v>
      </c>
      <c r="C128" s="88" t="s">
        <v>14</v>
      </c>
      <c r="D128" s="1">
        <v>9</v>
      </c>
      <c r="E128" s="98">
        <f t="shared" si="162"/>
        <v>9</v>
      </c>
      <c r="F128" s="98">
        <v>0</v>
      </c>
      <c r="G128" s="98">
        <f t="shared" si="163"/>
        <v>4.5</v>
      </c>
      <c r="H128" s="99">
        <f t="shared" si="164"/>
        <v>4.2857142857142856</v>
      </c>
    </row>
    <row r="129" spans="1:8">
      <c r="A129" s="82">
        <v>4</v>
      </c>
      <c r="B129" s="97">
        <v>44317</v>
      </c>
      <c r="C129" s="88" t="s">
        <v>15</v>
      </c>
      <c r="D129" s="1">
        <v>8</v>
      </c>
      <c r="E129" s="98">
        <f t="shared" si="162"/>
        <v>8</v>
      </c>
      <c r="F129" s="98">
        <v>0</v>
      </c>
      <c r="G129" s="98">
        <v>0</v>
      </c>
      <c r="H129" s="99">
        <v>8</v>
      </c>
    </row>
    <row r="130" spans="1:8" ht="15.75" thickBot="1">
      <c r="A130" s="82">
        <v>5</v>
      </c>
      <c r="B130" s="97">
        <v>44317</v>
      </c>
      <c r="C130" s="88"/>
      <c r="D130" s="1"/>
      <c r="E130" s="1"/>
      <c r="F130" s="1"/>
      <c r="G130" s="1"/>
      <c r="H130" s="14"/>
    </row>
    <row r="131" spans="1:8">
      <c r="A131" s="93" t="s">
        <v>4</v>
      </c>
      <c r="B131" s="94"/>
      <c r="C131" s="94"/>
      <c r="D131" s="17">
        <f>SUM(D126:D130)</f>
        <v>61</v>
      </c>
      <c r="E131" s="100">
        <f t="shared" ref="E131:H131" si="165">SUM(E126:E130)</f>
        <v>61</v>
      </c>
      <c r="F131" s="100">
        <f t="shared" si="165"/>
        <v>0</v>
      </c>
      <c r="G131" s="100">
        <f t="shared" si="165"/>
        <v>26.5</v>
      </c>
      <c r="H131" s="100">
        <f t="shared" si="165"/>
        <v>33.238095238095234</v>
      </c>
    </row>
    <row r="132" spans="1:8" ht="15.75" thickBot="1">
      <c r="A132" s="95" t="s">
        <v>6</v>
      </c>
      <c r="B132" s="96"/>
      <c r="C132" s="96"/>
      <c r="D132" s="20">
        <f>+D131/25</f>
        <v>2.44</v>
      </c>
      <c r="E132" s="20">
        <f t="shared" ref="E132:H132" si="166">+E131/25</f>
        <v>2.44</v>
      </c>
      <c r="F132" s="20">
        <f t="shared" si="166"/>
        <v>0</v>
      </c>
      <c r="G132" s="20">
        <f t="shared" si="166"/>
        <v>1.06</v>
      </c>
      <c r="H132" s="20">
        <f t="shared" si="166"/>
        <v>1.3295238095238093</v>
      </c>
    </row>
    <row r="135" spans="1:8" ht="28.5">
      <c r="A135" s="90" t="s">
        <v>49</v>
      </c>
      <c r="B135" s="90"/>
      <c r="C135" s="90"/>
    </row>
    <row r="136" spans="1:8" ht="18.75">
      <c r="A136" s="91" t="s">
        <v>50</v>
      </c>
    </row>
    <row r="137" spans="1:8" ht="15.75" thickBot="1">
      <c r="A137" s="92" t="s">
        <v>48</v>
      </c>
    </row>
    <row r="138" spans="1:8" ht="15.75" thickBot="1">
      <c r="A138" s="28" t="s">
        <v>43</v>
      </c>
      <c r="B138" s="38" t="s">
        <v>47</v>
      </c>
      <c r="C138" s="38" t="s">
        <v>44</v>
      </c>
      <c r="D138" s="38" t="s">
        <v>4</v>
      </c>
      <c r="E138" s="38" t="s">
        <v>28</v>
      </c>
      <c r="F138" s="38" t="s">
        <v>45</v>
      </c>
      <c r="G138" s="38" t="s">
        <v>38</v>
      </c>
      <c r="H138" s="39" t="s">
        <v>46</v>
      </c>
    </row>
    <row r="139" spans="1:8">
      <c r="A139" s="81">
        <v>1</v>
      </c>
      <c r="B139" s="97">
        <v>44348</v>
      </c>
      <c r="C139" s="89" t="s">
        <v>13</v>
      </c>
      <c r="D139" s="24">
        <v>22</v>
      </c>
      <c r="E139" s="98">
        <f t="shared" ref="E139:E142" si="167">D139</f>
        <v>22</v>
      </c>
      <c r="F139" s="98">
        <v>0</v>
      </c>
      <c r="G139" s="98">
        <f t="shared" ref="G139:G141" si="168">D139/2</f>
        <v>11</v>
      </c>
      <c r="H139" s="99">
        <f t="shared" ref="H139:H141" si="169">D139/2.1</f>
        <v>10.476190476190476</v>
      </c>
    </row>
    <row r="140" spans="1:8">
      <c r="A140" s="82">
        <v>2</v>
      </c>
      <c r="B140" s="97">
        <v>44348</v>
      </c>
      <c r="C140" s="88" t="s">
        <v>51</v>
      </c>
      <c r="D140" s="1">
        <v>28</v>
      </c>
      <c r="E140" s="98">
        <f t="shared" si="167"/>
        <v>28</v>
      </c>
      <c r="F140" s="98">
        <v>0</v>
      </c>
      <c r="G140" s="98">
        <f t="shared" si="168"/>
        <v>14</v>
      </c>
      <c r="H140" s="99">
        <f t="shared" si="169"/>
        <v>13.333333333333332</v>
      </c>
    </row>
    <row r="141" spans="1:8">
      <c r="A141" s="82">
        <v>3</v>
      </c>
      <c r="B141" s="97">
        <v>44348</v>
      </c>
      <c r="C141" s="88" t="s">
        <v>14</v>
      </c>
      <c r="D141" s="1">
        <v>11</v>
      </c>
      <c r="E141" s="98">
        <f t="shared" si="167"/>
        <v>11</v>
      </c>
      <c r="F141" s="98">
        <v>0</v>
      </c>
      <c r="G141" s="98">
        <f t="shared" si="168"/>
        <v>5.5</v>
      </c>
      <c r="H141" s="99">
        <f t="shared" si="169"/>
        <v>5.2380952380952381</v>
      </c>
    </row>
    <row r="142" spans="1:8">
      <c r="A142" s="82">
        <v>4</v>
      </c>
      <c r="B142" s="97">
        <v>44348</v>
      </c>
      <c r="C142" s="88" t="s">
        <v>15</v>
      </c>
      <c r="D142" s="1">
        <v>12</v>
      </c>
      <c r="E142" s="98">
        <f t="shared" si="167"/>
        <v>12</v>
      </c>
      <c r="F142" s="98">
        <v>0</v>
      </c>
      <c r="G142" s="98">
        <v>0</v>
      </c>
      <c r="H142" s="99">
        <v>12</v>
      </c>
    </row>
    <row r="143" spans="1:8" ht="15.75" thickBot="1">
      <c r="A143" s="82">
        <v>5</v>
      </c>
      <c r="B143" s="97">
        <v>44348</v>
      </c>
      <c r="C143" s="88"/>
      <c r="D143" s="1"/>
      <c r="E143" s="98"/>
      <c r="F143" s="98"/>
      <c r="G143" s="98"/>
      <c r="H143" s="99"/>
    </row>
    <row r="144" spans="1:8">
      <c r="A144" s="93" t="s">
        <v>4</v>
      </c>
      <c r="B144" s="94"/>
      <c r="C144" s="94"/>
      <c r="D144" s="17">
        <f>SUM(D139:D143)</f>
        <v>73</v>
      </c>
      <c r="E144" s="17">
        <f t="shared" ref="E144:H144" si="170">SUM(E139:E143)</f>
        <v>73</v>
      </c>
      <c r="F144" s="17">
        <f t="shared" si="170"/>
        <v>0</v>
      </c>
      <c r="G144" s="100">
        <f t="shared" si="170"/>
        <v>30.5</v>
      </c>
      <c r="H144" s="100">
        <f t="shared" si="170"/>
        <v>41.047619047619051</v>
      </c>
    </row>
    <row r="145" spans="1:8" ht="15.75" thickBot="1">
      <c r="A145" s="95" t="s">
        <v>6</v>
      </c>
      <c r="B145" s="96"/>
      <c r="C145" s="96"/>
      <c r="D145" s="20">
        <f>+D144/25</f>
        <v>2.92</v>
      </c>
      <c r="E145" s="20">
        <f t="shared" ref="E145:H145" si="171">+E144/25</f>
        <v>2.92</v>
      </c>
      <c r="F145" s="20">
        <f t="shared" si="171"/>
        <v>0</v>
      </c>
      <c r="G145" s="20">
        <f t="shared" si="171"/>
        <v>1.22</v>
      </c>
      <c r="H145" s="20">
        <f t="shared" si="171"/>
        <v>1.641904761904762</v>
      </c>
    </row>
    <row r="148" spans="1:8" ht="28.5">
      <c r="A148" s="90" t="s">
        <v>49</v>
      </c>
      <c r="B148" s="90"/>
      <c r="C148" s="90"/>
    </row>
    <row r="149" spans="1:8" ht="18.75">
      <c r="A149" s="91" t="s">
        <v>50</v>
      </c>
    </row>
    <row r="150" spans="1:8" ht="15.75" thickBot="1">
      <c r="A150" s="92" t="s">
        <v>48</v>
      </c>
    </row>
    <row r="151" spans="1:8" ht="15.75" thickBot="1">
      <c r="A151" s="28" t="s">
        <v>43</v>
      </c>
      <c r="B151" s="38" t="s">
        <v>47</v>
      </c>
      <c r="C151" s="38" t="s">
        <v>44</v>
      </c>
      <c r="D151" s="38" t="s">
        <v>4</v>
      </c>
      <c r="E151" s="38" t="s">
        <v>28</v>
      </c>
      <c r="F151" s="38" t="s">
        <v>45</v>
      </c>
      <c r="G151" s="38" t="s">
        <v>38</v>
      </c>
      <c r="H151" s="39" t="s">
        <v>46</v>
      </c>
    </row>
    <row r="152" spans="1:8">
      <c r="A152" s="81">
        <v>1</v>
      </c>
      <c r="B152" s="97">
        <v>44378</v>
      </c>
      <c r="C152" s="89" t="s">
        <v>13</v>
      </c>
      <c r="D152" s="24">
        <v>20</v>
      </c>
      <c r="E152" s="98">
        <f t="shared" ref="E152:E155" si="172">D152</f>
        <v>20</v>
      </c>
      <c r="F152" s="98">
        <v>0</v>
      </c>
      <c r="G152" s="98">
        <f t="shared" ref="G152:G154" si="173">D152/2</f>
        <v>10</v>
      </c>
      <c r="H152" s="99">
        <f t="shared" ref="H152:H154" si="174">D152/2.1</f>
        <v>9.5238095238095237</v>
      </c>
    </row>
    <row r="153" spans="1:8">
      <c r="A153" s="82">
        <v>2</v>
      </c>
      <c r="B153" s="97">
        <v>44378</v>
      </c>
      <c r="C153" s="88" t="s">
        <v>51</v>
      </c>
      <c r="D153" s="1">
        <v>26</v>
      </c>
      <c r="E153" s="98">
        <f t="shared" si="172"/>
        <v>26</v>
      </c>
      <c r="F153" s="98">
        <v>0</v>
      </c>
      <c r="G153" s="98">
        <f t="shared" si="173"/>
        <v>13</v>
      </c>
      <c r="H153" s="99">
        <f t="shared" si="174"/>
        <v>12.38095238095238</v>
      </c>
    </row>
    <row r="154" spans="1:8">
      <c r="A154" s="82">
        <v>3</v>
      </c>
      <c r="B154" s="97">
        <v>44378</v>
      </c>
      <c r="C154" s="88" t="s">
        <v>14</v>
      </c>
      <c r="D154" s="1">
        <v>12</v>
      </c>
      <c r="E154" s="98">
        <f t="shared" si="172"/>
        <v>12</v>
      </c>
      <c r="F154" s="98">
        <v>0</v>
      </c>
      <c r="G154" s="98">
        <f t="shared" si="173"/>
        <v>6</v>
      </c>
      <c r="H154" s="99">
        <f t="shared" si="174"/>
        <v>5.7142857142857144</v>
      </c>
    </row>
    <row r="155" spans="1:8">
      <c r="A155" s="82">
        <v>4</v>
      </c>
      <c r="B155" s="97">
        <v>44378</v>
      </c>
      <c r="C155" s="88" t="s">
        <v>15</v>
      </c>
      <c r="D155" s="1">
        <v>10</v>
      </c>
      <c r="E155" s="98">
        <f t="shared" si="172"/>
        <v>10</v>
      </c>
      <c r="F155" s="98">
        <v>0</v>
      </c>
      <c r="G155" s="98">
        <v>0</v>
      </c>
      <c r="H155" s="99">
        <v>10</v>
      </c>
    </row>
    <row r="156" spans="1:8" ht="15.75" thickBot="1">
      <c r="A156" s="82">
        <v>5</v>
      </c>
      <c r="B156" s="97">
        <v>44378</v>
      </c>
      <c r="C156" s="88"/>
      <c r="D156" s="1"/>
      <c r="E156" s="1"/>
      <c r="F156" s="1"/>
      <c r="G156" s="1"/>
      <c r="H156" s="14"/>
    </row>
    <row r="157" spans="1:8">
      <c r="A157" s="93" t="s">
        <v>4</v>
      </c>
      <c r="B157" s="94"/>
      <c r="C157" s="94"/>
      <c r="D157" s="17">
        <f>SUM(D152:D156)</f>
        <v>68</v>
      </c>
      <c r="E157" s="17">
        <f t="shared" ref="E157:H157" si="175">SUM(E152:E156)</f>
        <v>68</v>
      </c>
      <c r="F157" s="17">
        <f t="shared" si="175"/>
        <v>0</v>
      </c>
      <c r="G157" s="100">
        <f t="shared" si="175"/>
        <v>29</v>
      </c>
      <c r="H157" s="100">
        <f t="shared" si="175"/>
        <v>37.61904761904762</v>
      </c>
    </row>
    <row r="158" spans="1:8" ht="15.75" thickBot="1">
      <c r="A158" s="95" t="s">
        <v>6</v>
      </c>
      <c r="B158" s="96"/>
      <c r="C158" s="96"/>
      <c r="D158" s="20">
        <f>+D157/25</f>
        <v>2.72</v>
      </c>
      <c r="E158" s="20">
        <f t="shared" ref="E158:H158" si="176">+E157/25</f>
        <v>2.72</v>
      </c>
      <c r="F158" s="20">
        <f t="shared" si="176"/>
        <v>0</v>
      </c>
      <c r="G158" s="20">
        <f t="shared" si="176"/>
        <v>1.1599999999999999</v>
      </c>
      <c r="H158" s="20">
        <f t="shared" si="176"/>
        <v>1.5047619047619047</v>
      </c>
    </row>
    <row r="161" spans="1:8" ht="28.5">
      <c r="A161" s="90" t="s">
        <v>49</v>
      </c>
      <c r="B161" s="90"/>
      <c r="C161" s="90"/>
    </row>
    <row r="162" spans="1:8" ht="18.75">
      <c r="A162" s="91" t="s">
        <v>50</v>
      </c>
    </row>
    <row r="163" spans="1:8" ht="15.75" thickBot="1">
      <c r="A163" s="92" t="s">
        <v>48</v>
      </c>
    </row>
    <row r="164" spans="1:8" ht="15.75" thickBot="1">
      <c r="A164" s="28" t="s">
        <v>43</v>
      </c>
      <c r="B164" s="38" t="s">
        <v>47</v>
      </c>
      <c r="C164" s="38" t="s">
        <v>44</v>
      </c>
      <c r="D164" s="38" t="s">
        <v>4</v>
      </c>
      <c r="E164" s="38" t="s">
        <v>28</v>
      </c>
      <c r="F164" s="38" t="s">
        <v>45</v>
      </c>
      <c r="G164" s="38" t="s">
        <v>38</v>
      </c>
      <c r="H164" s="39" t="s">
        <v>46</v>
      </c>
    </row>
    <row r="165" spans="1:8">
      <c r="A165" s="81">
        <v>1</v>
      </c>
      <c r="B165" s="97">
        <v>44409</v>
      </c>
      <c r="C165" s="89" t="s">
        <v>13</v>
      </c>
      <c r="D165" s="24">
        <v>23</v>
      </c>
      <c r="E165" s="98">
        <f t="shared" ref="E165:E168" si="177">D165</f>
        <v>23</v>
      </c>
      <c r="F165" s="98">
        <v>0</v>
      </c>
      <c r="G165" s="98">
        <f t="shared" ref="G165:G167" si="178">D165/2</f>
        <v>11.5</v>
      </c>
      <c r="H165" s="99">
        <f t="shared" ref="H165:H167" si="179">D165/2.1</f>
        <v>10.952380952380953</v>
      </c>
    </row>
    <row r="166" spans="1:8">
      <c r="A166" s="82">
        <v>2</v>
      </c>
      <c r="B166" s="97">
        <v>44409</v>
      </c>
      <c r="C166" s="88" t="s">
        <v>51</v>
      </c>
      <c r="D166" s="1">
        <v>28</v>
      </c>
      <c r="E166" s="98">
        <f t="shared" si="177"/>
        <v>28</v>
      </c>
      <c r="F166" s="98">
        <v>0</v>
      </c>
      <c r="G166" s="98">
        <f t="shared" si="178"/>
        <v>14</v>
      </c>
      <c r="H166" s="99">
        <f t="shared" si="179"/>
        <v>13.333333333333332</v>
      </c>
    </row>
    <row r="167" spans="1:8">
      <c r="A167" s="82">
        <v>3</v>
      </c>
      <c r="B167" s="97">
        <v>44409</v>
      </c>
      <c r="C167" s="88" t="s">
        <v>14</v>
      </c>
      <c r="D167" s="1">
        <v>13</v>
      </c>
      <c r="E167" s="98">
        <f t="shared" si="177"/>
        <v>13</v>
      </c>
      <c r="F167" s="98">
        <v>0</v>
      </c>
      <c r="G167" s="98">
        <f t="shared" si="178"/>
        <v>6.5</v>
      </c>
      <c r="H167" s="99">
        <f t="shared" si="179"/>
        <v>6.1904761904761898</v>
      </c>
    </row>
    <row r="168" spans="1:8">
      <c r="A168" s="82">
        <v>4</v>
      </c>
      <c r="B168" s="97">
        <v>44409</v>
      </c>
      <c r="C168" s="88" t="s">
        <v>15</v>
      </c>
      <c r="D168" s="1">
        <v>11</v>
      </c>
      <c r="E168" s="98">
        <f t="shared" si="177"/>
        <v>11</v>
      </c>
      <c r="F168" s="98">
        <v>0</v>
      </c>
      <c r="G168" s="98">
        <v>0</v>
      </c>
      <c r="H168" s="99">
        <v>11</v>
      </c>
    </row>
    <row r="169" spans="1:8" ht="15.75" thickBot="1">
      <c r="A169" s="82">
        <v>5</v>
      </c>
      <c r="B169" s="97">
        <v>44409</v>
      </c>
      <c r="C169" s="88"/>
      <c r="D169" s="1"/>
      <c r="E169" s="1"/>
      <c r="F169" s="1"/>
      <c r="G169" s="1"/>
      <c r="H169" s="14"/>
    </row>
    <row r="170" spans="1:8">
      <c r="A170" s="93" t="s">
        <v>4</v>
      </c>
      <c r="B170" s="94"/>
      <c r="C170" s="94"/>
      <c r="D170" s="17">
        <f>SUM(D165:D169)</f>
        <v>75</v>
      </c>
      <c r="E170" s="17">
        <f t="shared" ref="E170:H170" si="180">SUM(E165:E169)</f>
        <v>75</v>
      </c>
      <c r="F170" s="17">
        <f t="shared" si="180"/>
        <v>0</v>
      </c>
      <c r="G170" s="100">
        <f t="shared" si="180"/>
        <v>32</v>
      </c>
      <c r="H170" s="100">
        <f t="shared" si="180"/>
        <v>41.476190476190474</v>
      </c>
    </row>
    <row r="171" spans="1:8" ht="15.75" thickBot="1">
      <c r="A171" s="95" t="s">
        <v>6</v>
      </c>
      <c r="B171" s="96"/>
      <c r="C171" s="96"/>
      <c r="D171" s="20">
        <f>+D170/25</f>
        <v>3</v>
      </c>
      <c r="E171" s="20">
        <f t="shared" ref="E171:H171" si="181">+E170/25</f>
        <v>3</v>
      </c>
      <c r="F171" s="20">
        <f t="shared" si="181"/>
        <v>0</v>
      </c>
      <c r="G171" s="20">
        <f t="shared" si="181"/>
        <v>1.28</v>
      </c>
      <c r="H171" s="20">
        <f t="shared" si="181"/>
        <v>1.6590476190476189</v>
      </c>
    </row>
    <row r="174" spans="1:8" ht="28.5">
      <c r="A174" s="90" t="s">
        <v>49</v>
      </c>
      <c r="B174" s="90"/>
      <c r="C174" s="90"/>
    </row>
    <row r="175" spans="1:8" ht="18.75">
      <c r="A175" s="91" t="s">
        <v>50</v>
      </c>
    </row>
    <row r="176" spans="1:8" ht="15.75" thickBot="1">
      <c r="A176" s="92" t="s">
        <v>48</v>
      </c>
    </row>
    <row r="177" spans="1:9" ht="15.75" thickBot="1">
      <c r="A177" s="28" t="s">
        <v>43</v>
      </c>
      <c r="B177" s="38" t="s">
        <v>47</v>
      </c>
      <c r="C177" s="38" t="s">
        <v>44</v>
      </c>
      <c r="D177" s="38" t="s">
        <v>4</v>
      </c>
      <c r="E177" s="38" t="s">
        <v>28</v>
      </c>
      <c r="F177" s="38" t="s">
        <v>45</v>
      </c>
      <c r="G177" s="38" t="s">
        <v>38</v>
      </c>
      <c r="H177" s="39" t="s">
        <v>46</v>
      </c>
    </row>
    <row r="178" spans="1:9">
      <c r="A178" s="81">
        <v>1</v>
      </c>
      <c r="B178" s="97">
        <v>44440</v>
      </c>
      <c r="C178" s="89" t="s">
        <v>13</v>
      </c>
      <c r="D178" s="24">
        <v>19</v>
      </c>
      <c r="E178" s="98">
        <f t="shared" ref="E178:E181" si="182">D178</f>
        <v>19</v>
      </c>
      <c r="F178" s="98">
        <v>0</v>
      </c>
      <c r="G178" s="98">
        <f t="shared" ref="G178:G180" si="183">D178/2</f>
        <v>9.5</v>
      </c>
      <c r="H178" s="99">
        <f t="shared" ref="H178:H180" si="184">D178/2.1</f>
        <v>9.0476190476190474</v>
      </c>
      <c r="I178">
        <f>+D178/25</f>
        <v>0.76</v>
      </c>
    </row>
    <row r="179" spans="1:9">
      <c r="A179" s="82">
        <v>2</v>
      </c>
      <c r="B179" s="97">
        <v>44440</v>
      </c>
      <c r="C179" s="88" t="s">
        <v>51</v>
      </c>
      <c r="D179" s="1">
        <v>26</v>
      </c>
      <c r="E179" s="98">
        <f t="shared" si="182"/>
        <v>26</v>
      </c>
      <c r="F179" s="98">
        <v>0</v>
      </c>
      <c r="G179" s="98">
        <f t="shared" si="183"/>
        <v>13</v>
      </c>
      <c r="H179" s="99">
        <f t="shared" si="184"/>
        <v>12.38095238095238</v>
      </c>
    </row>
    <row r="180" spans="1:9">
      <c r="A180" s="82">
        <v>3</v>
      </c>
      <c r="B180" s="97">
        <v>44440</v>
      </c>
      <c r="C180" s="88" t="s">
        <v>14</v>
      </c>
      <c r="D180" s="1">
        <v>10</v>
      </c>
      <c r="E180" s="98">
        <f t="shared" si="182"/>
        <v>10</v>
      </c>
      <c r="F180" s="98">
        <v>0</v>
      </c>
      <c r="G180" s="98">
        <f t="shared" si="183"/>
        <v>5</v>
      </c>
      <c r="H180" s="99">
        <f t="shared" si="184"/>
        <v>4.7619047619047619</v>
      </c>
    </row>
    <row r="181" spans="1:9">
      <c r="A181" s="82">
        <v>4</v>
      </c>
      <c r="B181" s="97">
        <v>44440</v>
      </c>
      <c r="C181" s="88" t="s">
        <v>15</v>
      </c>
      <c r="D181" s="1">
        <v>9</v>
      </c>
      <c r="E181" s="98">
        <f t="shared" si="182"/>
        <v>9</v>
      </c>
      <c r="F181" s="98">
        <v>0</v>
      </c>
      <c r="G181" s="98">
        <v>0</v>
      </c>
      <c r="H181" s="99">
        <v>9</v>
      </c>
    </row>
    <row r="182" spans="1:9" ht="15.75" thickBot="1">
      <c r="A182" s="82">
        <v>5</v>
      </c>
      <c r="B182" s="97">
        <v>44440</v>
      </c>
      <c r="C182" s="88"/>
      <c r="D182" s="1"/>
      <c r="E182" s="1"/>
      <c r="F182" s="1"/>
      <c r="G182" s="1"/>
      <c r="H182" s="14"/>
    </row>
    <row r="183" spans="1:9">
      <c r="A183" s="93" t="s">
        <v>4</v>
      </c>
      <c r="B183" s="94"/>
      <c r="C183" s="94"/>
      <c r="D183" s="17">
        <f>SUM(D178:D182)</f>
        <v>64</v>
      </c>
      <c r="E183" s="100">
        <f t="shared" ref="E183:H183" si="185">SUM(E178:E182)</f>
        <v>64</v>
      </c>
      <c r="F183" s="100">
        <f t="shared" si="185"/>
        <v>0</v>
      </c>
      <c r="G183" s="100">
        <f t="shared" si="185"/>
        <v>27.5</v>
      </c>
      <c r="H183" s="100">
        <f t="shared" si="185"/>
        <v>35.19047619047619</v>
      </c>
    </row>
    <row r="184" spans="1:9" ht="15.75" thickBot="1">
      <c r="A184" s="95" t="s">
        <v>6</v>
      </c>
      <c r="B184" s="96"/>
      <c r="C184" s="96"/>
      <c r="D184" s="20">
        <f>+D183/25</f>
        <v>2.56</v>
      </c>
      <c r="E184" s="20">
        <f t="shared" ref="E184:H184" si="186">+E183/25</f>
        <v>2.56</v>
      </c>
      <c r="F184" s="20">
        <f t="shared" si="186"/>
        <v>0</v>
      </c>
      <c r="G184" s="20">
        <f t="shared" si="186"/>
        <v>1.1000000000000001</v>
      </c>
      <c r="H184" s="20">
        <f t="shared" si="186"/>
        <v>1.4076190476190475</v>
      </c>
    </row>
    <row r="187" spans="1:9" ht="28.5">
      <c r="A187" s="90" t="s">
        <v>49</v>
      </c>
      <c r="B187" s="90"/>
      <c r="C187" s="90"/>
    </row>
    <row r="188" spans="1:9" ht="18.75">
      <c r="A188" s="91" t="s">
        <v>50</v>
      </c>
    </row>
    <row r="189" spans="1:9" ht="15.75" thickBot="1">
      <c r="A189" s="92" t="s">
        <v>48</v>
      </c>
    </row>
    <row r="190" spans="1:9" ht="15.75" thickBot="1">
      <c r="A190" s="28" t="s">
        <v>43</v>
      </c>
      <c r="B190" s="38" t="s">
        <v>47</v>
      </c>
      <c r="C190" s="38" t="s">
        <v>44</v>
      </c>
      <c r="D190" s="38" t="s">
        <v>4</v>
      </c>
      <c r="E190" s="38" t="s">
        <v>28</v>
      </c>
      <c r="F190" s="38" t="s">
        <v>45</v>
      </c>
      <c r="G190" s="38" t="s">
        <v>38</v>
      </c>
      <c r="H190" s="39" t="s">
        <v>46</v>
      </c>
    </row>
    <row r="191" spans="1:9">
      <c r="A191" s="81">
        <v>1</v>
      </c>
      <c r="B191" s="97">
        <v>44470</v>
      </c>
      <c r="C191" s="89" t="s">
        <v>13</v>
      </c>
      <c r="D191" s="24">
        <v>21</v>
      </c>
      <c r="E191" s="98">
        <f t="shared" ref="E191:E194" si="187">D191</f>
        <v>21</v>
      </c>
      <c r="F191" s="98">
        <v>0</v>
      </c>
      <c r="G191" s="98">
        <f t="shared" ref="G191:G193" si="188">D191/2</f>
        <v>10.5</v>
      </c>
      <c r="H191" s="99">
        <f t="shared" ref="H191:H193" si="189">D191/2.1</f>
        <v>10</v>
      </c>
    </row>
    <row r="192" spans="1:9">
      <c r="A192" s="82">
        <v>2</v>
      </c>
      <c r="B192" s="97">
        <v>44470</v>
      </c>
      <c r="C192" s="88" t="s">
        <v>51</v>
      </c>
      <c r="D192" s="1">
        <v>29</v>
      </c>
      <c r="E192" s="98">
        <f t="shared" si="187"/>
        <v>29</v>
      </c>
      <c r="F192" s="98">
        <v>0</v>
      </c>
      <c r="G192" s="98">
        <f t="shared" si="188"/>
        <v>14.5</v>
      </c>
      <c r="H192" s="99">
        <f t="shared" si="189"/>
        <v>13.809523809523808</v>
      </c>
    </row>
    <row r="193" spans="1:8">
      <c r="A193" s="82">
        <v>3</v>
      </c>
      <c r="B193" s="97">
        <v>44470</v>
      </c>
      <c r="C193" s="88" t="s">
        <v>14</v>
      </c>
      <c r="D193" s="1">
        <v>13</v>
      </c>
      <c r="E193" s="98">
        <f t="shared" si="187"/>
        <v>13</v>
      </c>
      <c r="F193" s="98">
        <v>0</v>
      </c>
      <c r="G193" s="98">
        <f t="shared" si="188"/>
        <v>6.5</v>
      </c>
      <c r="H193" s="99">
        <f t="shared" si="189"/>
        <v>6.1904761904761898</v>
      </c>
    </row>
    <row r="194" spans="1:8">
      <c r="A194" s="82">
        <v>4</v>
      </c>
      <c r="B194" s="97">
        <v>44470</v>
      </c>
      <c r="C194" s="88" t="s">
        <v>15</v>
      </c>
      <c r="D194" s="1">
        <v>11</v>
      </c>
      <c r="E194" s="98">
        <f t="shared" si="187"/>
        <v>11</v>
      </c>
      <c r="F194" s="98">
        <v>0</v>
      </c>
      <c r="G194" s="98">
        <v>0</v>
      </c>
      <c r="H194" s="99">
        <v>11</v>
      </c>
    </row>
    <row r="195" spans="1:8" ht="15.75" thickBot="1">
      <c r="A195" s="82">
        <v>5</v>
      </c>
      <c r="B195" s="97">
        <v>44470</v>
      </c>
      <c r="C195" s="88"/>
      <c r="D195" s="1"/>
      <c r="E195" s="1"/>
      <c r="F195" s="1"/>
      <c r="G195" s="1"/>
      <c r="H195" s="14"/>
    </row>
    <row r="196" spans="1:8">
      <c r="A196" s="93" t="s">
        <v>4</v>
      </c>
      <c r="B196" s="94"/>
      <c r="C196" s="94"/>
      <c r="D196" s="17">
        <f>SUM(D191:D195)</f>
        <v>74</v>
      </c>
      <c r="E196" s="100">
        <f t="shared" ref="E196:H196" si="190">SUM(E191:E195)</f>
        <v>74</v>
      </c>
      <c r="F196" s="100">
        <f t="shared" si="190"/>
        <v>0</v>
      </c>
      <c r="G196" s="100">
        <f t="shared" si="190"/>
        <v>31.5</v>
      </c>
      <c r="H196" s="100">
        <f t="shared" si="190"/>
        <v>41</v>
      </c>
    </row>
    <row r="197" spans="1:8" ht="15.75" thickBot="1">
      <c r="A197" s="95" t="s">
        <v>6</v>
      </c>
      <c r="B197" s="96"/>
      <c r="C197" s="96"/>
      <c r="D197" s="20">
        <f>+D196/25</f>
        <v>2.96</v>
      </c>
      <c r="E197" s="20">
        <f t="shared" ref="E197:H197" si="191">+E196/25</f>
        <v>2.96</v>
      </c>
      <c r="F197" s="20">
        <f t="shared" si="191"/>
        <v>0</v>
      </c>
      <c r="G197" s="20">
        <f t="shared" si="191"/>
        <v>1.26</v>
      </c>
      <c r="H197" s="20">
        <f t="shared" si="191"/>
        <v>1.64</v>
      </c>
    </row>
    <row r="200" spans="1:8" ht="28.5">
      <c r="A200" s="90" t="s">
        <v>49</v>
      </c>
      <c r="B200" s="90"/>
      <c r="C200" s="90"/>
    </row>
    <row r="201" spans="1:8" ht="18.75">
      <c r="A201" s="91" t="s">
        <v>50</v>
      </c>
    </row>
    <row r="202" spans="1:8" ht="15.75" thickBot="1">
      <c r="A202" s="92" t="s">
        <v>48</v>
      </c>
    </row>
    <row r="203" spans="1:8" ht="15.75" thickBot="1">
      <c r="A203" s="28" t="s">
        <v>43</v>
      </c>
      <c r="B203" s="38" t="s">
        <v>47</v>
      </c>
      <c r="C203" s="38" t="s">
        <v>44</v>
      </c>
      <c r="D203" s="38" t="s">
        <v>4</v>
      </c>
      <c r="E203" s="38" t="s">
        <v>28</v>
      </c>
      <c r="F203" s="38" t="s">
        <v>45</v>
      </c>
      <c r="G203" s="38" t="s">
        <v>38</v>
      </c>
      <c r="H203" s="39" t="s">
        <v>46</v>
      </c>
    </row>
    <row r="204" spans="1:8">
      <c r="A204" s="81">
        <v>1</v>
      </c>
      <c r="B204" s="97">
        <v>44501</v>
      </c>
      <c r="C204" s="89" t="s">
        <v>13</v>
      </c>
      <c r="D204" s="24">
        <v>20</v>
      </c>
      <c r="E204" s="98">
        <f t="shared" ref="E204:E207" si="192">D204</f>
        <v>20</v>
      </c>
      <c r="F204" s="98">
        <v>0</v>
      </c>
      <c r="G204" s="98">
        <f t="shared" ref="G204:G206" si="193">D204/2</f>
        <v>10</v>
      </c>
      <c r="H204" s="99">
        <f t="shared" ref="H204:H206" si="194">D204/2.1</f>
        <v>9.5238095238095237</v>
      </c>
    </row>
    <row r="205" spans="1:8">
      <c r="A205" s="82">
        <v>2</v>
      </c>
      <c r="B205" s="97">
        <v>44501</v>
      </c>
      <c r="C205" s="88" t="s">
        <v>51</v>
      </c>
      <c r="D205" s="1">
        <v>30</v>
      </c>
      <c r="E205" s="98">
        <f t="shared" si="192"/>
        <v>30</v>
      </c>
      <c r="F205" s="98">
        <v>0</v>
      </c>
      <c r="G205" s="98">
        <f t="shared" si="193"/>
        <v>15</v>
      </c>
      <c r="H205" s="99">
        <f t="shared" si="194"/>
        <v>14.285714285714285</v>
      </c>
    </row>
    <row r="206" spans="1:8">
      <c r="A206" s="82">
        <v>3</v>
      </c>
      <c r="B206" s="97">
        <v>44501</v>
      </c>
      <c r="C206" s="88" t="s">
        <v>14</v>
      </c>
      <c r="D206" s="1">
        <v>12</v>
      </c>
      <c r="E206" s="98">
        <f t="shared" si="192"/>
        <v>12</v>
      </c>
      <c r="F206" s="98">
        <v>0</v>
      </c>
      <c r="G206" s="98">
        <f t="shared" si="193"/>
        <v>6</v>
      </c>
      <c r="H206" s="99">
        <f t="shared" si="194"/>
        <v>5.7142857142857144</v>
      </c>
    </row>
    <row r="207" spans="1:8">
      <c r="A207" s="82">
        <v>4</v>
      </c>
      <c r="B207" s="97">
        <v>44501</v>
      </c>
      <c r="C207" s="88" t="s">
        <v>15</v>
      </c>
      <c r="D207" s="1">
        <v>14</v>
      </c>
      <c r="E207" s="98">
        <f t="shared" si="192"/>
        <v>14</v>
      </c>
      <c r="F207" s="98">
        <v>0</v>
      </c>
      <c r="G207" s="98">
        <v>0</v>
      </c>
      <c r="H207" s="99">
        <v>14</v>
      </c>
    </row>
    <row r="208" spans="1:8" ht="15.75" thickBot="1">
      <c r="A208" s="82">
        <v>5</v>
      </c>
      <c r="B208" s="97">
        <v>44501</v>
      </c>
      <c r="C208" s="88"/>
      <c r="D208" s="1"/>
      <c r="E208" s="1"/>
      <c r="F208" s="1"/>
      <c r="G208" s="1"/>
      <c r="H208" s="14"/>
    </row>
    <row r="209" spans="1:8">
      <c r="A209" s="93" t="s">
        <v>4</v>
      </c>
      <c r="B209" s="94"/>
      <c r="C209" s="94"/>
      <c r="D209" s="17">
        <f>SUM(D204:D208)</f>
        <v>76</v>
      </c>
      <c r="E209" s="100">
        <f t="shared" ref="E209:H209" si="195">SUM(E204:E208)</f>
        <v>76</v>
      </c>
      <c r="F209" s="100">
        <f t="shared" si="195"/>
        <v>0</v>
      </c>
      <c r="G209" s="100">
        <f t="shared" si="195"/>
        <v>31</v>
      </c>
      <c r="H209" s="100">
        <f t="shared" si="195"/>
        <v>43.523809523809526</v>
      </c>
    </row>
    <row r="210" spans="1:8" ht="15.75" thickBot="1">
      <c r="A210" s="95" t="s">
        <v>6</v>
      </c>
      <c r="B210" s="96"/>
      <c r="C210" s="96"/>
      <c r="D210" s="20">
        <f>+D209/25</f>
        <v>3.04</v>
      </c>
      <c r="E210" s="20">
        <f t="shared" ref="E210:H210" si="196">+E209/25</f>
        <v>3.04</v>
      </c>
      <c r="F210" s="20">
        <f t="shared" si="196"/>
        <v>0</v>
      </c>
      <c r="G210" s="20">
        <f t="shared" si="196"/>
        <v>1.24</v>
      </c>
      <c r="H210" s="20">
        <f t="shared" si="196"/>
        <v>1.740952380952381</v>
      </c>
    </row>
    <row r="213" spans="1:8" ht="28.5">
      <c r="A213" s="90" t="s">
        <v>49</v>
      </c>
      <c r="B213" s="90"/>
      <c r="C213" s="90"/>
    </row>
    <row r="214" spans="1:8" ht="18.75">
      <c r="A214" s="91" t="s">
        <v>50</v>
      </c>
    </row>
    <row r="215" spans="1:8" ht="15.75" thickBot="1">
      <c r="A215" s="92" t="s">
        <v>48</v>
      </c>
    </row>
    <row r="216" spans="1:8" ht="15.75" thickBot="1">
      <c r="A216" s="28" t="s">
        <v>43</v>
      </c>
      <c r="B216" s="38" t="s">
        <v>47</v>
      </c>
      <c r="C216" s="38" t="s">
        <v>44</v>
      </c>
      <c r="D216" s="38" t="s">
        <v>4</v>
      </c>
      <c r="E216" s="38" t="s">
        <v>28</v>
      </c>
      <c r="F216" s="38" t="s">
        <v>45</v>
      </c>
      <c r="G216" s="38" t="s">
        <v>38</v>
      </c>
      <c r="H216" s="39" t="s">
        <v>46</v>
      </c>
    </row>
    <row r="217" spans="1:8">
      <c r="A217" s="81">
        <v>1</v>
      </c>
      <c r="B217" s="97">
        <v>44531</v>
      </c>
      <c r="C217" s="89" t="s">
        <v>13</v>
      </c>
      <c r="D217" s="24">
        <v>24</v>
      </c>
      <c r="E217" s="98">
        <f t="shared" ref="E217:E220" si="197">D217</f>
        <v>24</v>
      </c>
      <c r="F217" s="98">
        <v>0</v>
      </c>
      <c r="G217" s="98">
        <f t="shared" ref="G217:G219" si="198">D217/2</f>
        <v>12</v>
      </c>
      <c r="H217" s="99">
        <f t="shared" ref="H217:H219" si="199">D217/2.1</f>
        <v>11.428571428571429</v>
      </c>
    </row>
    <row r="218" spans="1:8">
      <c r="A218" s="82">
        <v>2</v>
      </c>
      <c r="B218" s="97">
        <v>44531</v>
      </c>
      <c r="C218" s="88" t="s">
        <v>51</v>
      </c>
      <c r="D218" s="1">
        <v>32</v>
      </c>
      <c r="E218" s="98">
        <f t="shared" si="197"/>
        <v>32</v>
      </c>
      <c r="F218" s="98">
        <v>0</v>
      </c>
      <c r="G218" s="98">
        <f t="shared" si="198"/>
        <v>16</v>
      </c>
      <c r="H218" s="99">
        <f t="shared" si="199"/>
        <v>15.238095238095237</v>
      </c>
    </row>
    <row r="219" spans="1:8">
      <c r="A219" s="82">
        <v>3</v>
      </c>
      <c r="B219" s="97">
        <v>44531</v>
      </c>
      <c r="C219" s="88" t="s">
        <v>14</v>
      </c>
      <c r="D219" s="1">
        <v>13</v>
      </c>
      <c r="E219" s="98">
        <f t="shared" si="197"/>
        <v>13</v>
      </c>
      <c r="F219" s="98">
        <v>0</v>
      </c>
      <c r="G219" s="98">
        <f t="shared" si="198"/>
        <v>6.5</v>
      </c>
      <c r="H219" s="99">
        <f t="shared" si="199"/>
        <v>6.1904761904761898</v>
      </c>
    </row>
    <row r="220" spans="1:8">
      <c r="A220" s="82">
        <v>4</v>
      </c>
      <c r="B220" s="97">
        <v>44531</v>
      </c>
      <c r="C220" s="88" t="s">
        <v>15</v>
      </c>
      <c r="D220" s="1">
        <v>11</v>
      </c>
      <c r="E220" s="98">
        <f t="shared" si="197"/>
        <v>11</v>
      </c>
      <c r="F220" s="98">
        <v>0</v>
      </c>
      <c r="G220" s="98">
        <v>0</v>
      </c>
      <c r="H220" s="99">
        <v>11</v>
      </c>
    </row>
    <row r="221" spans="1:8" ht="15.75" thickBot="1">
      <c r="A221" s="82">
        <v>5</v>
      </c>
      <c r="B221" s="97">
        <v>44531</v>
      </c>
      <c r="C221" s="88"/>
      <c r="D221" s="1"/>
      <c r="E221" s="1"/>
      <c r="F221" s="1"/>
      <c r="G221" s="1"/>
      <c r="H221" s="14"/>
    </row>
    <row r="222" spans="1:8">
      <c r="A222" s="93" t="s">
        <v>4</v>
      </c>
      <c r="B222" s="94"/>
      <c r="C222" s="94"/>
      <c r="D222" s="17">
        <f>SUM(D217:D221)</f>
        <v>80</v>
      </c>
      <c r="E222" s="100">
        <f t="shared" ref="E222:H222" si="200">SUM(E217:E221)</f>
        <v>80</v>
      </c>
      <c r="F222" s="100">
        <f t="shared" si="200"/>
        <v>0</v>
      </c>
      <c r="G222" s="100">
        <f t="shared" si="200"/>
        <v>34.5</v>
      </c>
      <c r="H222" s="100">
        <f t="shared" si="200"/>
        <v>43.857142857142854</v>
      </c>
    </row>
    <row r="223" spans="1:8" ht="15.75" thickBot="1">
      <c r="A223" s="95" t="s">
        <v>6</v>
      </c>
      <c r="B223" s="96"/>
      <c r="C223" s="96"/>
      <c r="D223" s="20">
        <f>+D222/25</f>
        <v>3.2</v>
      </c>
      <c r="E223" s="20">
        <f t="shared" ref="E223:H223" si="201">+E222/25</f>
        <v>3.2</v>
      </c>
      <c r="F223" s="20">
        <f t="shared" si="201"/>
        <v>0</v>
      </c>
      <c r="G223" s="20">
        <f t="shared" si="201"/>
        <v>1.38</v>
      </c>
      <c r="H223" s="20">
        <f t="shared" si="201"/>
        <v>1.7542857142857142</v>
      </c>
    </row>
    <row r="226" spans="1:52" ht="28.5">
      <c r="A226" s="90" t="s">
        <v>49</v>
      </c>
      <c r="B226" s="90"/>
      <c r="C226" s="90"/>
      <c r="K226" s="90" t="s">
        <v>49</v>
      </c>
      <c r="L226" s="90"/>
      <c r="S226" s="90" t="s">
        <v>49</v>
      </c>
      <c r="T226" s="90"/>
      <c r="AA226" s="90" t="s">
        <v>49</v>
      </c>
      <c r="AB226" s="90"/>
      <c r="AJ226" s="90" t="s">
        <v>49</v>
      </c>
      <c r="AK226" s="90"/>
      <c r="AT226" s="90" t="s">
        <v>49</v>
      </c>
      <c r="AU226" s="90"/>
    </row>
    <row r="227" spans="1:52" ht="18.75">
      <c r="A227" s="91" t="s">
        <v>50</v>
      </c>
      <c r="K227" s="91" t="s">
        <v>50</v>
      </c>
      <c r="S227" s="91" t="s">
        <v>50</v>
      </c>
      <c r="AA227" s="91" t="s">
        <v>50</v>
      </c>
      <c r="AJ227" s="91" t="s">
        <v>50</v>
      </c>
      <c r="AT227" s="91" t="s">
        <v>50</v>
      </c>
    </row>
    <row r="228" spans="1:52" ht="15.75" thickBot="1">
      <c r="A228" s="92" t="s">
        <v>48</v>
      </c>
      <c r="K228" s="92" t="s">
        <v>59</v>
      </c>
      <c r="S228" s="92" t="s">
        <v>13</v>
      </c>
      <c r="AA228" s="92" t="s">
        <v>51</v>
      </c>
      <c r="AJ228" s="92" t="s">
        <v>14</v>
      </c>
      <c r="AT228" s="92" t="s">
        <v>15</v>
      </c>
    </row>
    <row r="229" spans="1:52" ht="15.75" thickBot="1">
      <c r="A229" s="28" t="s">
        <v>43</v>
      </c>
      <c r="B229" s="38" t="s">
        <v>47</v>
      </c>
      <c r="C229" s="38" t="s">
        <v>44</v>
      </c>
      <c r="D229" s="38" t="s">
        <v>4</v>
      </c>
      <c r="E229" s="38" t="s">
        <v>28</v>
      </c>
      <c r="F229" s="38" t="s">
        <v>45</v>
      </c>
      <c r="G229" s="38" t="s">
        <v>38</v>
      </c>
      <c r="H229" s="39" t="s">
        <v>46</v>
      </c>
      <c r="K229" s="28" t="s">
        <v>43</v>
      </c>
      <c r="L229" s="38" t="s">
        <v>47</v>
      </c>
      <c r="M229" s="38" t="s">
        <v>4</v>
      </c>
      <c r="N229" s="38" t="s">
        <v>28</v>
      </c>
      <c r="O229" s="38" t="s">
        <v>45</v>
      </c>
      <c r="P229" s="38" t="s">
        <v>38</v>
      </c>
      <c r="Q229" s="39" t="s">
        <v>46</v>
      </c>
      <c r="S229" s="28" t="s">
        <v>43</v>
      </c>
      <c r="T229" s="38" t="s">
        <v>47</v>
      </c>
      <c r="U229" s="38" t="s">
        <v>4</v>
      </c>
      <c r="V229" s="38" t="s">
        <v>28</v>
      </c>
      <c r="W229" s="38" t="s">
        <v>45</v>
      </c>
      <c r="X229" s="38" t="s">
        <v>38</v>
      </c>
      <c r="Y229" s="39" t="s">
        <v>46</v>
      </c>
      <c r="AA229" s="28" t="s">
        <v>43</v>
      </c>
      <c r="AB229" s="38" t="s">
        <v>47</v>
      </c>
      <c r="AC229" s="38" t="s">
        <v>4</v>
      </c>
      <c r="AD229" s="38" t="s">
        <v>28</v>
      </c>
      <c r="AE229" s="38" t="s">
        <v>45</v>
      </c>
      <c r="AF229" s="38" t="s">
        <v>38</v>
      </c>
      <c r="AG229" s="39" t="s">
        <v>46</v>
      </c>
      <c r="AJ229" s="28" t="s">
        <v>43</v>
      </c>
      <c r="AK229" s="38" t="s">
        <v>47</v>
      </c>
      <c r="AL229" s="38" t="s">
        <v>4</v>
      </c>
      <c r="AM229" s="38" t="s">
        <v>28</v>
      </c>
      <c r="AN229" s="38" t="s">
        <v>45</v>
      </c>
      <c r="AO229" s="38" t="s">
        <v>38</v>
      </c>
      <c r="AP229" s="39" t="s">
        <v>46</v>
      </c>
      <c r="AT229" s="28" t="s">
        <v>43</v>
      </c>
      <c r="AU229" s="38" t="s">
        <v>47</v>
      </c>
      <c r="AV229" s="38" t="s">
        <v>4</v>
      </c>
      <c r="AW229" s="38" t="s">
        <v>28</v>
      </c>
      <c r="AX229" s="38" t="s">
        <v>45</v>
      </c>
      <c r="AY229" s="38" t="s">
        <v>38</v>
      </c>
      <c r="AZ229" s="39" t="s">
        <v>46</v>
      </c>
    </row>
    <row r="230" spans="1:52">
      <c r="A230" s="81">
        <v>1</v>
      </c>
      <c r="B230" s="97">
        <v>44562</v>
      </c>
      <c r="C230" s="89" t="s">
        <v>13</v>
      </c>
      <c r="D230" s="24">
        <v>26</v>
      </c>
      <c r="E230" s="98">
        <v>15</v>
      </c>
      <c r="F230" s="98">
        <v>11</v>
      </c>
      <c r="G230" s="98">
        <v>6</v>
      </c>
      <c r="H230" s="99">
        <v>20</v>
      </c>
      <c r="K230" s="81">
        <v>1</v>
      </c>
      <c r="L230" s="97">
        <v>44562</v>
      </c>
      <c r="M230" s="24">
        <f>+D235</f>
        <v>88</v>
      </c>
      <c r="N230" s="24">
        <f t="shared" ref="N230:Q230" si="202">+E235</f>
        <v>46</v>
      </c>
      <c r="O230" s="24">
        <f t="shared" si="202"/>
        <v>41</v>
      </c>
      <c r="P230" s="24">
        <f t="shared" si="202"/>
        <v>34</v>
      </c>
      <c r="Q230" s="24">
        <f t="shared" si="202"/>
        <v>53</v>
      </c>
      <c r="S230" s="81">
        <v>1</v>
      </c>
      <c r="T230" s="97">
        <v>44562</v>
      </c>
      <c r="U230" s="24">
        <f>+D230</f>
        <v>26</v>
      </c>
      <c r="V230" s="24">
        <f t="shared" ref="V230:Y230" si="203">+E230</f>
        <v>15</v>
      </c>
      <c r="W230" s="24">
        <f t="shared" si="203"/>
        <v>11</v>
      </c>
      <c r="X230" s="24">
        <f t="shared" si="203"/>
        <v>6</v>
      </c>
      <c r="Y230" s="24">
        <f t="shared" si="203"/>
        <v>20</v>
      </c>
      <c r="AA230" s="81">
        <v>1</v>
      </c>
      <c r="AB230" s="97">
        <v>44562</v>
      </c>
      <c r="AC230" s="24">
        <f>+D231</f>
        <v>27</v>
      </c>
      <c r="AD230" s="24">
        <f t="shared" ref="AD230:AG230" si="204">+E231</f>
        <v>10</v>
      </c>
      <c r="AE230" s="24">
        <f t="shared" si="204"/>
        <v>16</v>
      </c>
      <c r="AF230" s="24">
        <f t="shared" si="204"/>
        <v>19</v>
      </c>
      <c r="AG230" s="24">
        <f t="shared" si="204"/>
        <v>7</v>
      </c>
      <c r="AJ230" s="81">
        <v>1</v>
      </c>
      <c r="AK230" s="97">
        <v>44562</v>
      </c>
      <c r="AL230" s="24">
        <f>+D232</f>
        <v>15</v>
      </c>
      <c r="AM230" s="24">
        <f t="shared" ref="AM230:AP230" si="205">+E232</f>
        <v>11</v>
      </c>
      <c r="AN230" s="24">
        <f t="shared" si="205"/>
        <v>4</v>
      </c>
      <c r="AO230" s="24">
        <f t="shared" si="205"/>
        <v>9</v>
      </c>
      <c r="AP230" s="24">
        <f t="shared" si="205"/>
        <v>6</v>
      </c>
      <c r="AT230" s="81">
        <v>1</v>
      </c>
      <c r="AU230" s="97">
        <v>44562</v>
      </c>
      <c r="AV230" s="144">
        <f>+D233</f>
        <v>20</v>
      </c>
      <c r="AW230" s="144">
        <f t="shared" ref="AW230:AZ230" si="206">+E233</f>
        <v>10</v>
      </c>
      <c r="AX230" s="144">
        <f t="shared" si="206"/>
        <v>10</v>
      </c>
      <c r="AY230" s="144">
        <f t="shared" si="206"/>
        <v>0</v>
      </c>
      <c r="AZ230" s="144">
        <f t="shared" si="206"/>
        <v>20</v>
      </c>
    </row>
    <row r="231" spans="1:52">
      <c r="A231" s="82">
        <v>2</v>
      </c>
      <c r="B231" s="97">
        <v>44562</v>
      </c>
      <c r="C231" s="88" t="s">
        <v>51</v>
      </c>
      <c r="D231" s="1">
        <v>27</v>
      </c>
      <c r="E231" s="98">
        <v>10</v>
      </c>
      <c r="F231" s="98">
        <v>16</v>
      </c>
      <c r="G231" s="98">
        <v>19</v>
      </c>
      <c r="H231" s="99">
        <v>7</v>
      </c>
      <c r="K231" s="82">
        <v>2</v>
      </c>
      <c r="L231" s="127">
        <v>44594</v>
      </c>
      <c r="M231" s="1">
        <f>+D248</f>
        <v>85</v>
      </c>
      <c r="N231" s="1">
        <f t="shared" ref="N231:Q231" si="207">+E248</f>
        <v>48</v>
      </c>
      <c r="O231" s="1">
        <f t="shared" si="207"/>
        <v>35</v>
      </c>
      <c r="P231" s="1">
        <f t="shared" si="207"/>
        <v>44</v>
      </c>
      <c r="Q231" s="1">
        <f t="shared" si="207"/>
        <v>39</v>
      </c>
      <c r="S231" s="82">
        <v>2</v>
      </c>
      <c r="T231" s="127">
        <v>44594</v>
      </c>
      <c r="U231" s="1">
        <f>+D243</f>
        <v>24</v>
      </c>
      <c r="V231" s="1">
        <f t="shared" ref="V231:Y231" si="208">+E243</f>
        <v>18</v>
      </c>
      <c r="W231" s="1">
        <f t="shared" si="208"/>
        <v>6</v>
      </c>
      <c r="X231" s="1">
        <f t="shared" si="208"/>
        <v>15</v>
      </c>
      <c r="Y231" s="1">
        <f t="shared" si="208"/>
        <v>9</v>
      </c>
      <c r="AA231" s="82">
        <v>2</v>
      </c>
      <c r="AB231" s="127">
        <v>44594</v>
      </c>
      <c r="AC231" s="1">
        <f>+D244</f>
        <v>26</v>
      </c>
      <c r="AD231" s="1">
        <f t="shared" ref="AD231:AG231" si="209">+E244</f>
        <v>12</v>
      </c>
      <c r="AE231" s="1">
        <f t="shared" si="209"/>
        <v>12</v>
      </c>
      <c r="AF231" s="1">
        <f t="shared" si="209"/>
        <v>19</v>
      </c>
      <c r="AG231" s="1">
        <f t="shared" si="209"/>
        <v>5</v>
      </c>
      <c r="AJ231" s="82">
        <v>2</v>
      </c>
      <c r="AK231" s="127">
        <v>44594</v>
      </c>
      <c r="AL231" s="1">
        <f>+D245</f>
        <v>20</v>
      </c>
      <c r="AM231" s="1">
        <f t="shared" ref="AM231:AP231" si="210">+E245</f>
        <v>9</v>
      </c>
      <c r="AN231" s="1">
        <f t="shared" si="210"/>
        <v>11</v>
      </c>
      <c r="AO231" s="1">
        <f t="shared" si="210"/>
        <v>10</v>
      </c>
      <c r="AP231" s="1">
        <f t="shared" si="210"/>
        <v>10</v>
      </c>
      <c r="AT231" s="82">
        <v>2</v>
      </c>
      <c r="AU231" s="127">
        <v>44594</v>
      </c>
      <c r="AV231" s="128">
        <f>+D246</f>
        <v>15</v>
      </c>
      <c r="AW231" s="128">
        <f t="shared" ref="AW231:AZ231" si="211">+E246</f>
        <v>9</v>
      </c>
      <c r="AX231" s="128">
        <f t="shared" si="211"/>
        <v>6</v>
      </c>
      <c r="AY231" s="128">
        <f t="shared" si="211"/>
        <v>0</v>
      </c>
      <c r="AZ231" s="128">
        <f t="shared" si="211"/>
        <v>15</v>
      </c>
    </row>
    <row r="232" spans="1:52">
      <c r="A232" s="82">
        <v>3</v>
      </c>
      <c r="B232" s="97">
        <v>44562</v>
      </c>
      <c r="C232" s="88" t="s">
        <v>14</v>
      </c>
      <c r="D232" s="1">
        <v>15</v>
      </c>
      <c r="E232" s="98">
        <v>11</v>
      </c>
      <c r="F232" s="98">
        <v>4</v>
      </c>
      <c r="G232" s="98">
        <v>9</v>
      </c>
      <c r="H232" s="99">
        <v>6</v>
      </c>
      <c r="K232" s="82">
        <v>3</v>
      </c>
      <c r="L232" s="127">
        <v>44623</v>
      </c>
      <c r="M232" s="1">
        <f>+D261</f>
        <v>91</v>
      </c>
      <c r="N232" s="1">
        <f t="shared" ref="N232:Q232" si="212">+E261</f>
        <v>60</v>
      </c>
      <c r="O232" s="1">
        <f t="shared" si="212"/>
        <v>29</v>
      </c>
      <c r="P232" s="1">
        <f t="shared" si="212"/>
        <v>44</v>
      </c>
      <c r="Q232" s="1">
        <f t="shared" si="212"/>
        <v>45</v>
      </c>
      <c r="S232" s="82">
        <v>3</v>
      </c>
      <c r="T232" s="127">
        <v>44623</v>
      </c>
      <c r="U232" s="1">
        <f>+D256</f>
        <v>27</v>
      </c>
      <c r="V232" s="1">
        <f t="shared" ref="V232:Y232" si="213">+E256</f>
        <v>19</v>
      </c>
      <c r="W232" s="1">
        <f t="shared" si="213"/>
        <v>8</v>
      </c>
      <c r="X232" s="1">
        <f t="shared" si="213"/>
        <v>18</v>
      </c>
      <c r="Y232" s="1">
        <f t="shared" si="213"/>
        <v>9</v>
      </c>
      <c r="AA232" s="82">
        <v>3</v>
      </c>
      <c r="AB232" s="127">
        <v>44623</v>
      </c>
      <c r="AC232" s="1">
        <f>+D257</f>
        <v>29</v>
      </c>
      <c r="AD232" s="1">
        <f t="shared" ref="AD232:AG232" si="214">+E257</f>
        <v>21</v>
      </c>
      <c r="AE232" s="1">
        <f t="shared" si="214"/>
        <v>6</v>
      </c>
      <c r="AF232" s="1">
        <f t="shared" si="214"/>
        <v>15</v>
      </c>
      <c r="AG232" s="1">
        <f t="shared" si="214"/>
        <v>12</v>
      </c>
      <c r="AJ232" s="82">
        <v>3</v>
      </c>
      <c r="AK232" s="127">
        <v>44623</v>
      </c>
      <c r="AL232" s="1">
        <f>+D258</f>
        <v>15</v>
      </c>
      <c r="AM232" s="1">
        <f t="shared" ref="AM232:AP232" si="215">+E258</f>
        <v>10</v>
      </c>
      <c r="AN232" s="1">
        <f t="shared" si="215"/>
        <v>5</v>
      </c>
      <c r="AO232" s="1">
        <f t="shared" si="215"/>
        <v>11</v>
      </c>
      <c r="AP232" s="1">
        <f t="shared" si="215"/>
        <v>4</v>
      </c>
      <c r="AT232" s="82">
        <v>3</v>
      </c>
      <c r="AU232" s="127">
        <v>44623</v>
      </c>
      <c r="AV232" s="128">
        <f>+D259</f>
        <v>20</v>
      </c>
      <c r="AW232" s="128">
        <f t="shared" ref="AW232:AZ232" si="216">+E259</f>
        <v>10</v>
      </c>
      <c r="AX232" s="128">
        <f t="shared" si="216"/>
        <v>10</v>
      </c>
      <c r="AY232" s="128">
        <f t="shared" si="216"/>
        <v>0</v>
      </c>
      <c r="AZ232" s="128">
        <f t="shared" si="216"/>
        <v>20</v>
      </c>
    </row>
    <row r="233" spans="1:52">
      <c r="A233" s="82">
        <v>4</v>
      </c>
      <c r="B233" s="97">
        <v>44562</v>
      </c>
      <c r="C233" s="88" t="s">
        <v>15</v>
      </c>
      <c r="D233" s="1">
        <v>20</v>
      </c>
      <c r="E233" s="98">
        <v>10</v>
      </c>
      <c r="F233" s="98">
        <v>10</v>
      </c>
      <c r="G233" s="98">
        <v>0</v>
      </c>
      <c r="H233" s="99">
        <v>20</v>
      </c>
      <c r="K233" s="82">
        <v>4</v>
      </c>
      <c r="L233" s="127">
        <v>44655</v>
      </c>
      <c r="M233" s="1">
        <f>+D274</f>
        <v>77</v>
      </c>
      <c r="N233" s="1">
        <f t="shared" ref="N233:Q233" si="217">+E274</f>
        <v>51</v>
      </c>
      <c r="O233" s="1">
        <f t="shared" si="217"/>
        <v>26</v>
      </c>
      <c r="P233" s="1">
        <f t="shared" si="217"/>
        <v>28</v>
      </c>
      <c r="Q233" s="1">
        <f t="shared" si="217"/>
        <v>49</v>
      </c>
      <c r="S233" s="82">
        <v>4</v>
      </c>
      <c r="T233" s="127">
        <v>44655</v>
      </c>
      <c r="U233" s="1">
        <f>+D269</f>
        <v>25</v>
      </c>
      <c r="V233" s="1">
        <f t="shared" ref="V233:Y233" si="218">+E269</f>
        <v>19</v>
      </c>
      <c r="W233" s="1">
        <f t="shared" si="218"/>
        <v>6</v>
      </c>
      <c r="X233" s="1">
        <f t="shared" si="218"/>
        <v>11</v>
      </c>
      <c r="Y233" s="1">
        <f t="shared" si="218"/>
        <v>14</v>
      </c>
      <c r="AA233" s="82">
        <v>4</v>
      </c>
      <c r="AB233" s="127">
        <v>44655</v>
      </c>
      <c r="AC233" s="1">
        <f>+D270</f>
        <v>25</v>
      </c>
      <c r="AD233" s="1">
        <f t="shared" ref="AD233:AG233" si="219">+E270</f>
        <v>15</v>
      </c>
      <c r="AE233" s="1">
        <f t="shared" si="219"/>
        <v>10</v>
      </c>
      <c r="AF233" s="1">
        <f t="shared" si="219"/>
        <v>12</v>
      </c>
      <c r="AG233" s="1">
        <f t="shared" si="219"/>
        <v>13</v>
      </c>
      <c r="AJ233" s="82">
        <v>4</v>
      </c>
      <c r="AK233" s="127">
        <v>44655</v>
      </c>
      <c r="AL233" s="1">
        <f>+D271</f>
        <v>12</v>
      </c>
      <c r="AM233" s="1">
        <f t="shared" ref="AM233:AP233" si="220">+E271</f>
        <v>7</v>
      </c>
      <c r="AN233" s="1">
        <f t="shared" si="220"/>
        <v>5</v>
      </c>
      <c r="AO233" s="1">
        <f t="shared" si="220"/>
        <v>5</v>
      </c>
      <c r="AP233" s="1">
        <f t="shared" si="220"/>
        <v>7</v>
      </c>
      <c r="AT233" s="82">
        <v>4</v>
      </c>
      <c r="AU233" s="127">
        <v>44655</v>
      </c>
      <c r="AV233" s="128">
        <f>+D272</f>
        <v>15</v>
      </c>
      <c r="AW233" s="128">
        <f t="shared" ref="AW233:AZ233" si="221">+E272</f>
        <v>10</v>
      </c>
      <c r="AX233" s="128">
        <f t="shared" si="221"/>
        <v>5</v>
      </c>
      <c r="AY233" s="128">
        <f t="shared" si="221"/>
        <v>0</v>
      </c>
      <c r="AZ233" s="128">
        <f t="shared" si="221"/>
        <v>15</v>
      </c>
    </row>
    <row r="234" spans="1:52" ht="15.75" thickBot="1">
      <c r="A234" s="82">
        <v>5</v>
      </c>
      <c r="B234" s="97">
        <v>44562</v>
      </c>
      <c r="C234" s="88"/>
      <c r="D234" s="1"/>
      <c r="E234" s="1"/>
      <c r="F234" s="1"/>
      <c r="G234" s="1"/>
      <c r="H234" s="14"/>
      <c r="K234" s="82">
        <v>5</v>
      </c>
      <c r="L234" s="127">
        <v>44686</v>
      </c>
      <c r="M234" s="1">
        <f>+D287</f>
        <v>75</v>
      </c>
      <c r="N234" s="1">
        <f t="shared" ref="N234:Q234" si="222">+E287</f>
        <v>40</v>
      </c>
      <c r="O234" s="1">
        <f t="shared" si="222"/>
        <v>35</v>
      </c>
      <c r="P234" s="1">
        <f t="shared" si="222"/>
        <v>30</v>
      </c>
      <c r="Q234" s="1">
        <f t="shared" si="222"/>
        <v>45</v>
      </c>
      <c r="S234" s="82">
        <v>5</v>
      </c>
      <c r="T234" s="127">
        <v>44686</v>
      </c>
      <c r="U234" s="1">
        <f>+D282</f>
        <v>25</v>
      </c>
      <c r="V234" s="1">
        <f t="shared" ref="V234:Y234" si="223">+E282</f>
        <v>15</v>
      </c>
      <c r="W234" s="1">
        <f t="shared" si="223"/>
        <v>10</v>
      </c>
      <c r="X234" s="1">
        <f t="shared" si="223"/>
        <v>12</v>
      </c>
      <c r="Y234" s="1">
        <f t="shared" si="223"/>
        <v>13</v>
      </c>
      <c r="AA234" s="82">
        <v>5</v>
      </c>
      <c r="AB234" s="127">
        <v>44686</v>
      </c>
      <c r="AC234" s="1">
        <f>+D283</f>
        <v>25</v>
      </c>
      <c r="AD234" s="1">
        <f t="shared" ref="AD234:AG234" si="224">+E283</f>
        <v>10</v>
      </c>
      <c r="AE234" s="1">
        <f t="shared" si="224"/>
        <v>15</v>
      </c>
      <c r="AF234" s="1">
        <f t="shared" si="224"/>
        <v>13</v>
      </c>
      <c r="AG234" s="1">
        <f t="shared" si="224"/>
        <v>12</v>
      </c>
      <c r="AJ234" s="82">
        <v>5</v>
      </c>
      <c r="AK234" s="127">
        <v>44686</v>
      </c>
      <c r="AL234" s="1">
        <f>+D284</f>
        <v>10</v>
      </c>
      <c r="AM234" s="1">
        <f t="shared" ref="AM234:AP234" si="225">+E284</f>
        <v>5</v>
      </c>
      <c r="AN234" s="1">
        <f t="shared" si="225"/>
        <v>5</v>
      </c>
      <c r="AO234" s="1">
        <f t="shared" si="225"/>
        <v>5</v>
      </c>
      <c r="AP234" s="1">
        <f t="shared" si="225"/>
        <v>5</v>
      </c>
      <c r="AT234" s="82">
        <v>5</v>
      </c>
      <c r="AU234" s="127">
        <v>44686</v>
      </c>
      <c r="AV234" s="128">
        <f>+D285</f>
        <v>15</v>
      </c>
      <c r="AW234" s="128">
        <f t="shared" ref="AW234:AZ234" si="226">+E285</f>
        <v>10</v>
      </c>
      <c r="AX234" s="128">
        <f t="shared" si="226"/>
        <v>5</v>
      </c>
      <c r="AY234" s="128">
        <f t="shared" si="226"/>
        <v>0</v>
      </c>
      <c r="AZ234" s="128">
        <f t="shared" si="226"/>
        <v>15</v>
      </c>
    </row>
    <row r="235" spans="1:52">
      <c r="A235" s="93" t="s">
        <v>4</v>
      </c>
      <c r="B235" s="94"/>
      <c r="C235" s="94"/>
      <c r="D235" s="17">
        <f>SUM(D230:D234)</f>
        <v>88</v>
      </c>
      <c r="E235" s="100">
        <f t="shared" ref="E235:H235" si="227">SUM(E230:E234)</f>
        <v>46</v>
      </c>
      <c r="F235" s="100">
        <f t="shared" si="227"/>
        <v>41</v>
      </c>
      <c r="G235" s="100">
        <f t="shared" si="227"/>
        <v>34</v>
      </c>
      <c r="H235" s="100">
        <f t="shared" si="227"/>
        <v>53</v>
      </c>
      <c r="K235" s="129">
        <f>K234+1</f>
        <v>6</v>
      </c>
      <c r="L235" s="127">
        <v>44718</v>
      </c>
      <c r="M235" s="128"/>
      <c r="N235" s="128"/>
      <c r="O235" s="128"/>
      <c r="P235" s="126"/>
      <c r="Q235" s="126"/>
      <c r="S235" s="129">
        <f>S234+1</f>
        <v>6</v>
      </c>
      <c r="T235" s="127">
        <v>44718</v>
      </c>
      <c r="U235" s="128"/>
      <c r="V235" s="128"/>
      <c r="W235" s="128"/>
      <c r="X235" s="128"/>
      <c r="Y235" s="126"/>
      <c r="AA235" s="129">
        <f>AA234+1</f>
        <v>6</v>
      </c>
      <c r="AB235" s="127">
        <v>44718</v>
      </c>
      <c r="AC235" s="128"/>
      <c r="AD235" s="128"/>
      <c r="AE235" s="128"/>
      <c r="AF235" s="128"/>
      <c r="AG235" s="126"/>
      <c r="AJ235" s="129">
        <f>AJ234+1</f>
        <v>6</v>
      </c>
      <c r="AK235" s="127">
        <v>44718</v>
      </c>
      <c r="AL235" s="128"/>
      <c r="AM235" s="128"/>
      <c r="AN235" s="128"/>
      <c r="AO235" s="126"/>
      <c r="AP235" s="126"/>
      <c r="AT235" s="129">
        <f>AT234+1</f>
        <v>6</v>
      </c>
      <c r="AU235" s="127">
        <v>44718</v>
      </c>
      <c r="AV235" s="128"/>
      <c r="AW235" s="128"/>
      <c r="AX235" s="128"/>
      <c r="AY235" s="128"/>
      <c r="AZ235" s="128"/>
    </row>
    <row r="236" spans="1:52" ht="15.75" thickBot="1">
      <c r="A236" s="95" t="s">
        <v>6</v>
      </c>
      <c r="B236" s="96"/>
      <c r="C236" s="96"/>
      <c r="D236" s="20">
        <f>+D235/25</f>
        <v>3.52</v>
      </c>
      <c r="E236" s="20">
        <f t="shared" ref="E236:H236" si="228">+E235/25</f>
        <v>1.84</v>
      </c>
      <c r="F236" s="20">
        <f t="shared" si="228"/>
        <v>1.64</v>
      </c>
      <c r="G236" s="20">
        <f t="shared" si="228"/>
        <v>1.36</v>
      </c>
      <c r="H236" s="20">
        <f t="shared" si="228"/>
        <v>2.12</v>
      </c>
      <c r="K236" s="129">
        <f t="shared" ref="K236:K241" si="229">K235+1</f>
        <v>7</v>
      </c>
      <c r="L236" s="127">
        <v>44749</v>
      </c>
      <c r="M236" s="126"/>
      <c r="N236" s="126"/>
      <c r="O236" s="126"/>
      <c r="P236" s="126"/>
      <c r="Q236" s="126"/>
      <c r="S236" s="129">
        <f t="shared" ref="S236:S241" si="230">S235+1</f>
        <v>7</v>
      </c>
      <c r="T236" s="127">
        <v>44749</v>
      </c>
      <c r="U236" s="126"/>
      <c r="V236" s="126"/>
      <c r="W236" s="126"/>
      <c r="X236" s="126"/>
      <c r="Y236" s="126"/>
      <c r="AA236" s="129">
        <f t="shared" ref="AA236:AA241" si="231">AA235+1</f>
        <v>7</v>
      </c>
      <c r="AB236" s="127">
        <v>44749</v>
      </c>
      <c r="AC236" s="126"/>
      <c r="AD236" s="126"/>
      <c r="AE236" s="126"/>
      <c r="AF236" s="126"/>
      <c r="AG236" s="126"/>
      <c r="AJ236" s="129">
        <f t="shared" ref="AJ236:AJ241" si="232">AJ235+1</f>
        <v>7</v>
      </c>
      <c r="AK236" s="127">
        <v>44749</v>
      </c>
      <c r="AL236" s="126"/>
      <c r="AM236" s="126"/>
      <c r="AN236" s="126"/>
      <c r="AO236" s="126"/>
      <c r="AP236" s="126"/>
      <c r="AT236" s="129">
        <f t="shared" ref="AT236:AT241" si="233">AT235+1</f>
        <v>7</v>
      </c>
      <c r="AU236" s="127">
        <v>44749</v>
      </c>
      <c r="AV236" s="126"/>
      <c r="AW236" s="126"/>
      <c r="AX236" s="126"/>
      <c r="AY236" s="126"/>
      <c r="AZ236" s="126"/>
    </row>
    <row r="237" spans="1:52">
      <c r="K237" s="129">
        <f t="shared" si="229"/>
        <v>8</v>
      </c>
      <c r="L237" s="127">
        <v>44781</v>
      </c>
      <c r="M237" s="126"/>
      <c r="N237" s="126"/>
      <c r="O237" s="126"/>
      <c r="P237" s="126"/>
      <c r="Q237" s="126"/>
      <c r="S237" s="129">
        <f t="shared" si="230"/>
        <v>8</v>
      </c>
      <c r="T237" s="127">
        <v>44781</v>
      </c>
      <c r="U237" s="126"/>
      <c r="V237" s="126"/>
      <c r="W237" s="126"/>
      <c r="X237" s="126"/>
      <c r="Y237" s="126"/>
      <c r="AA237" s="129">
        <f t="shared" si="231"/>
        <v>8</v>
      </c>
      <c r="AB237" s="127">
        <v>44781</v>
      </c>
      <c r="AC237" s="126"/>
      <c r="AD237" s="126"/>
      <c r="AE237" s="126"/>
      <c r="AF237" s="126"/>
      <c r="AG237" s="126"/>
      <c r="AJ237" s="129">
        <f t="shared" si="232"/>
        <v>8</v>
      </c>
      <c r="AK237" s="127">
        <v>44781</v>
      </c>
      <c r="AL237" s="126"/>
      <c r="AM237" s="126"/>
      <c r="AN237" s="126"/>
      <c r="AO237" s="126"/>
      <c r="AP237" s="126"/>
      <c r="AT237" s="129">
        <f t="shared" si="233"/>
        <v>8</v>
      </c>
      <c r="AU237" s="127">
        <v>44781</v>
      </c>
      <c r="AV237" s="126"/>
      <c r="AW237" s="126"/>
      <c r="AX237" s="126"/>
      <c r="AY237" s="126"/>
      <c r="AZ237" s="126"/>
    </row>
    <row r="238" spans="1:52">
      <c r="K238" s="129">
        <f t="shared" si="229"/>
        <v>9</v>
      </c>
      <c r="L238" s="127">
        <v>44813</v>
      </c>
      <c r="M238" s="1"/>
      <c r="N238" s="1"/>
      <c r="O238" s="1"/>
      <c r="P238" s="1"/>
      <c r="Q238" s="115"/>
      <c r="S238" s="129">
        <f t="shared" si="230"/>
        <v>9</v>
      </c>
      <c r="T238" s="127">
        <v>44813</v>
      </c>
      <c r="U238" s="1"/>
      <c r="V238" s="1"/>
      <c r="W238" s="1"/>
      <c r="X238" s="115"/>
      <c r="Y238" s="115"/>
      <c r="AA238" s="129">
        <f t="shared" si="231"/>
        <v>9</v>
      </c>
      <c r="AB238" s="127">
        <v>44813</v>
      </c>
      <c r="AC238" s="1"/>
      <c r="AD238" s="1"/>
      <c r="AE238" s="1"/>
      <c r="AF238" s="1"/>
      <c r="AG238" s="115"/>
      <c r="AJ238" s="129">
        <f t="shared" si="232"/>
        <v>9</v>
      </c>
      <c r="AK238" s="127">
        <v>44813</v>
      </c>
      <c r="AL238" s="1"/>
      <c r="AM238" s="1"/>
      <c r="AN238" s="1"/>
      <c r="AO238" s="1"/>
      <c r="AP238" s="115"/>
      <c r="AT238" s="129">
        <f t="shared" si="233"/>
        <v>9</v>
      </c>
      <c r="AU238" s="127">
        <v>44813</v>
      </c>
      <c r="AV238" s="128"/>
      <c r="AW238" s="128"/>
      <c r="AX238" s="128"/>
      <c r="AY238" s="128"/>
      <c r="AZ238" s="128"/>
    </row>
    <row r="239" spans="1:52" ht="28.5">
      <c r="A239" s="90" t="s">
        <v>49</v>
      </c>
      <c r="B239" s="90"/>
      <c r="C239" s="90"/>
      <c r="K239" s="129">
        <f t="shared" si="229"/>
        <v>10</v>
      </c>
      <c r="L239" s="127">
        <v>44844</v>
      </c>
      <c r="M239" s="1"/>
      <c r="N239" s="1"/>
      <c r="O239" s="1"/>
      <c r="P239" s="1"/>
      <c r="Q239" s="1"/>
      <c r="S239" s="129">
        <f t="shared" si="230"/>
        <v>10</v>
      </c>
      <c r="T239" s="127">
        <v>44844</v>
      </c>
      <c r="U239" s="1"/>
      <c r="V239" s="1"/>
      <c r="W239" s="1"/>
      <c r="X239" s="115"/>
      <c r="Y239" s="1"/>
      <c r="AA239" s="129">
        <f t="shared" si="231"/>
        <v>10</v>
      </c>
      <c r="AB239" s="127">
        <v>44844</v>
      </c>
      <c r="AC239" s="1"/>
      <c r="AD239" s="1"/>
      <c r="AE239" s="1"/>
      <c r="AF239" s="1"/>
      <c r="AG239" s="115"/>
      <c r="AJ239" s="129">
        <f t="shared" si="232"/>
        <v>10</v>
      </c>
      <c r="AK239" s="127">
        <v>44844</v>
      </c>
      <c r="AL239" s="1"/>
      <c r="AM239" s="1"/>
      <c r="AN239" s="1"/>
      <c r="AO239" s="115"/>
      <c r="AP239" s="115"/>
      <c r="AT239" s="129">
        <f t="shared" si="233"/>
        <v>10</v>
      </c>
      <c r="AU239" s="127">
        <v>44844</v>
      </c>
      <c r="AV239" s="128"/>
      <c r="AW239" s="128"/>
      <c r="AX239" s="128"/>
      <c r="AY239" s="128"/>
      <c r="AZ239" s="128"/>
    </row>
    <row r="240" spans="1:52" ht="18.75">
      <c r="A240" s="91" t="s">
        <v>50</v>
      </c>
      <c r="K240" s="129">
        <f t="shared" si="229"/>
        <v>11</v>
      </c>
      <c r="L240" s="127">
        <v>44876</v>
      </c>
      <c r="M240" s="1"/>
      <c r="N240" s="1"/>
      <c r="O240" s="1"/>
      <c r="P240" s="1"/>
      <c r="Q240" s="115"/>
      <c r="S240" s="129">
        <f t="shared" si="230"/>
        <v>11</v>
      </c>
      <c r="T240" s="127">
        <v>44876</v>
      </c>
      <c r="U240" s="1"/>
      <c r="V240" s="1"/>
      <c r="W240" s="1"/>
      <c r="X240" s="1"/>
      <c r="Y240" s="115"/>
      <c r="AA240" s="129">
        <f t="shared" si="231"/>
        <v>11</v>
      </c>
      <c r="AB240" s="127">
        <v>44876</v>
      </c>
      <c r="AC240" s="1"/>
      <c r="AD240" s="1"/>
      <c r="AE240" s="1"/>
      <c r="AF240" s="1"/>
      <c r="AG240" s="115"/>
      <c r="AJ240" s="129">
        <f t="shared" si="232"/>
        <v>11</v>
      </c>
      <c r="AK240" s="127">
        <v>44876</v>
      </c>
      <c r="AL240" s="1"/>
      <c r="AM240" s="1"/>
      <c r="AN240" s="1"/>
      <c r="AO240" s="1"/>
      <c r="AP240" s="115"/>
      <c r="AT240" s="129">
        <f t="shared" si="233"/>
        <v>11</v>
      </c>
      <c r="AU240" s="127">
        <v>44876</v>
      </c>
      <c r="AV240" s="128"/>
      <c r="AW240" s="128"/>
      <c r="AX240" s="128"/>
      <c r="AY240" s="128"/>
      <c r="AZ240" s="128"/>
    </row>
    <row r="241" spans="1:52" ht="15.75" thickBot="1">
      <c r="A241" s="92" t="s">
        <v>48</v>
      </c>
      <c r="K241" s="130">
        <f t="shared" si="229"/>
        <v>12</v>
      </c>
      <c r="L241" s="131">
        <v>44907</v>
      </c>
      <c r="M241" s="15"/>
      <c r="N241" s="15"/>
      <c r="O241" s="15"/>
      <c r="P241" s="123"/>
      <c r="Q241" s="123"/>
      <c r="S241" s="130">
        <f t="shared" si="230"/>
        <v>12</v>
      </c>
      <c r="T241" s="131">
        <v>44907</v>
      </c>
      <c r="U241" s="15"/>
      <c r="V241" s="15"/>
      <c r="W241" s="15"/>
      <c r="X241" s="15"/>
      <c r="Y241" s="123"/>
      <c r="AA241" s="130">
        <f t="shared" si="231"/>
        <v>12</v>
      </c>
      <c r="AB241" s="131">
        <v>44907</v>
      </c>
      <c r="AC241" s="15"/>
      <c r="AD241" s="15"/>
      <c r="AE241" s="15"/>
      <c r="AF241" s="15"/>
      <c r="AG241" s="123"/>
      <c r="AJ241" s="130">
        <f t="shared" si="232"/>
        <v>12</v>
      </c>
      <c r="AK241" s="131">
        <v>44907</v>
      </c>
      <c r="AL241" s="123"/>
      <c r="AM241" s="123"/>
      <c r="AN241" s="123"/>
      <c r="AO241" s="123"/>
      <c r="AP241" s="123"/>
      <c r="AT241" s="130">
        <f t="shared" si="233"/>
        <v>12</v>
      </c>
      <c r="AU241" s="131">
        <v>44907</v>
      </c>
      <c r="AV241" s="145"/>
      <c r="AW241" s="145"/>
      <c r="AX241" s="145"/>
      <c r="AY241" s="145"/>
      <c r="AZ241" s="145"/>
    </row>
    <row r="242" spans="1:52" ht="15.75" thickBot="1">
      <c r="A242" s="28" t="s">
        <v>43</v>
      </c>
      <c r="B242" s="38" t="s">
        <v>47</v>
      </c>
      <c r="C242" s="38" t="s">
        <v>44</v>
      </c>
      <c r="D242" s="38" t="s">
        <v>4</v>
      </c>
      <c r="E242" s="38" t="s">
        <v>28</v>
      </c>
      <c r="F242" s="38" t="s">
        <v>45</v>
      </c>
      <c r="G242" s="38" t="s">
        <v>38</v>
      </c>
      <c r="H242" s="39" t="s">
        <v>46</v>
      </c>
      <c r="K242" s="93" t="s">
        <v>4</v>
      </c>
      <c r="L242" s="94"/>
      <c r="M242" s="138">
        <f>SUM(M230:M241)</f>
        <v>416</v>
      </c>
      <c r="N242" s="247">
        <f t="shared" ref="N242:Q242" si="234">SUM(N230:N241)</f>
        <v>245</v>
      </c>
      <c r="O242" s="247">
        <f t="shared" si="234"/>
        <v>166</v>
      </c>
      <c r="P242" s="247">
        <f t="shared" si="234"/>
        <v>180</v>
      </c>
      <c r="Q242" s="247">
        <f t="shared" si="234"/>
        <v>231</v>
      </c>
      <c r="S242" s="93" t="s">
        <v>4</v>
      </c>
      <c r="T242" s="94"/>
      <c r="U242" s="138">
        <f>SUM(U230:U241)</f>
        <v>127</v>
      </c>
      <c r="V242" s="247">
        <f t="shared" ref="V242:Y242" si="235">SUM(V230:V241)</f>
        <v>86</v>
      </c>
      <c r="W242" s="247">
        <f t="shared" si="235"/>
        <v>41</v>
      </c>
      <c r="X242" s="247">
        <f t="shared" si="235"/>
        <v>62</v>
      </c>
      <c r="Y242" s="247">
        <f t="shared" si="235"/>
        <v>65</v>
      </c>
      <c r="AA242" s="93" t="s">
        <v>4</v>
      </c>
      <c r="AB242" s="94"/>
      <c r="AC242" s="138">
        <f>SUM(AC230:AC241)</f>
        <v>132</v>
      </c>
      <c r="AD242" s="247">
        <f t="shared" ref="AD242:AG242" si="236">SUM(AD230:AD241)</f>
        <v>68</v>
      </c>
      <c r="AE242" s="247">
        <f t="shared" si="236"/>
        <v>59</v>
      </c>
      <c r="AF242" s="247">
        <f t="shared" si="236"/>
        <v>78</v>
      </c>
      <c r="AG242" s="247">
        <f t="shared" si="236"/>
        <v>49</v>
      </c>
      <c r="AJ242" s="93" t="s">
        <v>4</v>
      </c>
      <c r="AK242" s="94"/>
      <c r="AL242" s="138">
        <f>SUM(AL230:AL241)</f>
        <v>72</v>
      </c>
      <c r="AM242" s="247">
        <f t="shared" ref="AM242:AP242" si="237">SUM(AM230:AM241)</f>
        <v>42</v>
      </c>
      <c r="AN242" s="247">
        <f t="shared" si="237"/>
        <v>30</v>
      </c>
      <c r="AO242" s="247">
        <f t="shared" si="237"/>
        <v>40</v>
      </c>
      <c r="AP242" s="247">
        <f t="shared" si="237"/>
        <v>32</v>
      </c>
      <c r="AT242" s="93" t="s">
        <v>4</v>
      </c>
      <c r="AU242" s="94"/>
      <c r="AV242" s="138">
        <f>SUM(AV230:AV241)</f>
        <v>85</v>
      </c>
      <c r="AW242" s="247">
        <f t="shared" ref="AW242:AZ242" si="238">SUM(AW230:AW241)</f>
        <v>49</v>
      </c>
      <c r="AX242" s="247">
        <f t="shared" si="238"/>
        <v>36</v>
      </c>
      <c r="AY242" s="247">
        <f t="shared" si="238"/>
        <v>0</v>
      </c>
      <c r="AZ242" s="247">
        <f t="shared" si="238"/>
        <v>85</v>
      </c>
    </row>
    <row r="243" spans="1:52">
      <c r="A243" s="81">
        <v>1</v>
      </c>
      <c r="B243" s="97">
        <v>44593</v>
      </c>
      <c r="C243" s="89" t="s">
        <v>13</v>
      </c>
      <c r="D243" s="24">
        <v>24</v>
      </c>
      <c r="E243" s="98">
        <v>18</v>
      </c>
      <c r="F243" s="98">
        <v>6</v>
      </c>
      <c r="G243" s="98">
        <v>15</v>
      </c>
      <c r="H243" s="99">
        <v>9</v>
      </c>
      <c r="K243" s="125" t="s">
        <v>5</v>
      </c>
      <c r="L243" s="124"/>
      <c r="M243" s="19">
        <f>+M242/5</f>
        <v>83.2</v>
      </c>
      <c r="N243" s="19">
        <f t="shared" ref="N243:Q243" si="239">+N242/5</f>
        <v>49</v>
      </c>
      <c r="O243" s="19">
        <f t="shared" si="239"/>
        <v>33.200000000000003</v>
      </c>
      <c r="P243" s="19">
        <f t="shared" si="239"/>
        <v>36</v>
      </c>
      <c r="Q243" s="19">
        <f t="shared" si="239"/>
        <v>46.2</v>
      </c>
      <c r="S243" s="125" t="s">
        <v>5</v>
      </c>
      <c r="T243" s="124"/>
      <c r="U243" s="19">
        <f>+U242/5</f>
        <v>25.4</v>
      </c>
      <c r="V243" s="19">
        <f t="shared" ref="V243:Y243" si="240">+V242/5</f>
        <v>17.2</v>
      </c>
      <c r="W243" s="19">
        <f t="shared" si="240"/>
        <v>8.1999999999999993</v>
      </c>
      <c r="X243" s="19">
        <f t="shared" si="240"/>
        <v>12.4</v>
      </c>
      <c r="Y243" s="19">
        <f t="shared" si="240"/>
        <v>13</v>
      </c>
      <c r="AA243" s="125" t="s">
        <v>5</v>
      </c>
      <c r="AB243" s="124"/>
      <c r="AC243" s="19">
        <f>+AC242/5</f>
        <v>26.4</v>
      </c>
      <c r="AD243" s="19">
        <f t="shared" ref="AD243:AG243" si="241">+AD242/5</f>
        <v>13.6</v>
      </c>
      <c r="AE243" s="19">
        <f t="shared" si="241"/>
        <v>11.8</v>
      </c>
      <c r="AF243" s="19">
        <f t="shared" si="241"/>
        <v>15.6</v>
      </c>
      <c r="AG243" s="19">
        <f t="shared" si="241"/>
        <v>9.8000000000000007</v>
      </c>
      <c r="AJ243" s="125" t="s">
        <v>5</v>
      </c>
      <c r="AK243" s="124"/>
      <c r="AL243" s="19">
        <f>AL242/5</f>
        <v>14.4</v>
      </c>
      <c r="AM243" s="19">
        <f t="shared" ref="AM243:AP243" si="242">AM242/5</f>
        <v>8.4</v>
      </c>
      <c r="AN243" s="19">
        <f t="shared" si="242"/>
        <v>6</v>
      </c>
      <c r="AO243" s="19">
        <f t="shared" si="242"/>
        <v>8</v>
      </c>
      <c r="AP243" s="19">
        <f t="shared" si="242"/>
        <v>6.4</v>
      </c>
      <c r="AT243" s="125" t="s">
        <v>5</v>
      </c>
      <c r="AU243" s="124"/>
      <c r="AV243" s="19">
        <f>+AV242/5</f>
        <v>17</v>
      </c>
      <c r="AW243" s="19">
        <f t="shared" ref="AW243:AZ243" si="243">+AW242/5</f>
        <v>9.8000000000000007</v>
      </c>
      <c r="AX243" s="19">
        <f t="shared" si="243"/>
        <v>7.2</v>
      </c>
      <c r="AY243" s="19">
        <f t="shared" si="243"/>
        <v>0</v>
      </c>
      <c r="AZ243" s="19">
        <f t="shared" si="243"/>
        <v>17</v>
      </c>
    </row>
    <row r="244" spans="1:52" ht="15.75" thickBot="1">
      <c r="A244" s="82">
        <v>2</v>
      </c>
      <c r="B244" s="97">
        <v>44593</v>
      </c>
      <c r="C244" s="88" t="s">
        <v>51</v>
      </c>
      <c r="D244" s="1">
        <v>26</v>
      </c>
      <c r="E244" s="98">
        <v>12</v>
      </c>
      <c r="F244" s="98">
        <v>12</v>
      </c>
      <c r="G244" s="98">
        <v>19</v>
      </c>
      <c r="H244" s="99">
        <v>5</v>
      </c>
      <c r="K244" s="95" t="s">
        <v>6</v>
      </c>
      <c r="L244" s="96"/>
      <c r="M244" s="20">
        <f>+M243/25</f>
        <v>3.3280000000000003</v>
      </c>
      <c r="N244" s="20">
        <f t="shared" ref="N244:Q244" si="244">+N243/25</f>
        <v>1.96</v>
      </c>
      <c r="O244" s="20">
        <f t="shared" si="244"/>
        <v>1.3280000000000001</v>
      </c>
      <c r="P244" s="20">
        <f t="shared" si="244"/>
        <v>1.44</v>
      </c>
      <c r="Q244" s="20">
        <f t="shared" si="244"/>
        <v>1.8480000000000001</v>
      </c>
      <c r="S244" s="95" t="s">
        <v>6</v>
      </c>
      <c r="T244" s="96"/>
      <c r="U244" s="20">
        <f>+U243/25</f>
        <v>1.016</v>
      </c>
      <c r="V244" s="20">
        <f t="shared" ref="V244:Y244" si="245">+V243/25</f>
        <v>0.68799999999999994</v>
      </c>
      <c r="W244" s="20">
        <f t="shared" si="245"/>
        <v>0.32799999999999996</v>
      </c>
      <c r="X244" s="20">
        <f t="shared" si="245"/>
        <v>0.496</v>
      </c>
      <c r="Y244" s="20">
        <f t="shared" si="245"/>
        <v>0.52</v>
      </c>
      <c r="AA244" s="95" t="s">
        <v>6</v>
      </c>
      <c r="AB244" s="96"/>
      <c r="AC244" s="20">
        <f>+AC243/25</f>
        <v>1.056</v>
      </c>
      <c r="AD244" s="20">
        <f t="shared" ref="AD244:AG244" si="246">+AD243/25</f>
        <v>0.54400000000000004</v>
      </c>
      <c r="AE244" s="20">
        <f t="shared" si="246"/>
        <v>0.47200000000000003</v>
      </c>
      <c r="AF244" s="20">
        <f t="shared" si="246"/>
        <v>0.624</v>
      </c>
      <c r="AG244" s="20">
        <f t="shared" si="246"/>
        <v>0.39200000000000002</v>
      </c>
      <c r="AJ244" s="95" t="s">
        <v>6</v>
      </c>
      <c r="AK244" s="96"/>
      <c r="AL244" s="20">
        <f>AL243/25</f>
        <v>0.57600000000000007</v>
      </c>
      <c r="AM244" s="20">
        <f t="shared" ref="AM244:AP244" si="247">AM243/25</f>
        <v>0.33600000000000002</v>
      </c>
      <c r="AN244" s="20">
        <f t="shared" si="247"/>
        <v>0.24</v>
      </c>
      <c r="AO244" s="20">
        <f t="shared" si="247"/>
        <v>0.32</v>
      </c>
      <c r="AP244" s="20">
        <f t="shared" si="247"/>
        <v>0.25600000000000001</v>
      </c>
      <c r="AT244" s="95" t="s">
        <v>6</v>
      </c>
      <c r="AU244" s="96"/>
      <c r="AV244" s="20">
        <f>+AV243/25</f>
        <v>0.68</v>
      </c>
      <c r="AW244" s="20">
        <f t="shared" ref="AW244:AZ244" si="248">+AW243/25</f>
        <v>0.39200000000000002</v>
      </c>
      <c r="AX244" s="20">
        <f t="shared" si="248"/>
        <v>0.28800000000000003</v>
      </c>
      <c r="AY244" s="20">
        <f t="shared" si="248"/>
        <v>0</v>
      </c>
      <c r="AZ244" s="20">
        <f t="shared" si="248"/>
        <v>0.68</v>
      </c>
    </row>
    <row r="245" spans="1:52">
      <c r="A245" s="82">
        <v>3</v>
      </c>
      <c r="B245" s="97">
        <v>44593</v>
      </c>
      <c r="C245" s="88" t="s">
        <v>14</v>
      </c>
      <c r="D245" s="1">
        <v>20</v>
      </c>
      <c r="E245" s="98">
        <v>9</v>
      </c>
      <c r="F245" s="98">
        <v>11</v>
      </c>
      <c r="G245" s="98">
        <v>10</v>
      </c>
      <c r="H245" s="99">
        <v>10</v>
      </c>
    </row>
    <row r="246" spans="1:52">
      <c r="A246" s="82">
        <v>4</v>
      </c>
      <c r="B246" s="97">
        <v>44593</v>
      </c>
      <c r="C246" s="88" t="s">
        <v>15</v>
      </c>
      <c r="D246" s="1">
        <v>15</v>
      </c>
      <c r="E246" s="98">
        <v>9</v>
      </c>
      <c r="F246" s="98">
        <v>6</v>
      </c>
      <c r="G246" s="98">
        <v>0</v>
      </c>
      <c r="H246" s="99">
        <v>15</v>
      </c>
    </row>
    <row r="247" spans="1:52" ht="15.75" thickBot="1">
      <c r="A247" s="82">
        <v>5</v>
      </c>
      <c r="B247" s="97">
        <v>44593</v>
      </c>
      <c r="C247" s="88"/>
      <c r="D247" s="1"/>
      <c r="E247" s="1"/>
      <c r="F247" s="1"/>
      <c r="G247" s="1"/>
      <c r="H247" s="14"/>
    </row>
    <row r="248" spans="1:52">
      <c r="A248" s="93" t="s">
        <v>4</v>
      </c>
      <c r="B248" s="94"/>
      <c r="C248" s="94"/>
      <c r="D248" s="17">
        <f>SUM(D243:D247)</f>
        <v>85</v>
      </c>
      <c r="E248" s="100">
        <f t="shared" ref="E248:H248" si="249">SUM(E243:E247)</f>
        <v>48</v>
      </c>
      <c r="F248" s="100">
        <f t="shared" si="249"/>
        <v>35</v>
      </c>
      <c r="G248" s="100">
        <f t="shared" si="249"/>
        <v>44</v>
      </c>
      <c r="H248" s="100">
        <f t="shared" si="249"/>
        <v>39</v>
      </c>
    </row>
    <row r="249" spans="1:52" ht="15.75" thickBot="1">
      <c r="A249" s="95" t="s">
        <v>6</v>
      </c>
      <c r="B249" s="96"/>
      <c r="C249" s="96"/>
      <c r="D249" s="20">
        <f>+D248/25</f>
        <v>3.4</v>
      </c>
      <c r="E249" s="20">
        <f t="shared" ref="E249:H249" si="250">+E248/25</f>
        <v>1.92</v>
      </c>
      <c r="F249" s="20">
        <f t="shared" si="250"/>
        <v>1.4</v>
      </c>
      <c r="G249" s="20">
        <f t="shared" si="250"/>
        <v>1.76</v>
      </c>
      <c r="H249" s="20">
        <f t="shared" si="250"/>
        <v>1.56</v>
      </c>
    </row>
    <row r="252" spans="1:52" ht="28.5">
      <c r="A252" s="90" t="s">
        <v>49</v>
      </c>
      <c r="B252" s="90"/>
      <c r="C252" s="90"/>
    </row>
    <row r="253" spans="1:52" ht="18.75">
      <c r="A253" s="91" t="s">
        <v>50</v>
      </c>
    </row>
    <row r="254" spans="1:52" ht="15.75" thickBot="1">
      <c r="A254" s="92" t="s">
        <v>48</v>
      </c>
    </row>
    <row r="255" spans="1:52" ht="15.75" thickBot="1">
      <c r="A255" s="28" t="s">
        <v>43</v>
      </c>
      <c r="B255" s="38" t="s">
        <v>47</v>
      </c>
      <c r="C255" s="38" t="s">
        <v>44</v>
      </c>
      <c r="D255" s="38" t="s">
        <v>4</v>
      </c>
      <c r="E255" s="38" t="s">
        <v>28</v>
      </c>
      <c r="F255" s="38" t="s">
        <v>45</v>
      </c>
      <c r="G255" s="38" t="s">
        <v>38</v>
      </c>
      <c r="H255" s="39" t="s">
        <v>46</v>
      </c>
    </row>
    <row r="256" spans="1:52">
      <c r="A256" s="81">
        <v>1</v>
      </c>
      <c r="B256" s="97">
        <v>44621</v>
      </c>
      <c r="C256" s="89" t="s">
        <v>13</v>
      </c>
      <c r="D256" s="24">
        <v>27</v>
      </c>
      <c r="E256" s="98">
        <v>19</v>
      </c>
      <c r="F256" s="98">
        <v>8</v>
      </c>
      <c r="G256" s="98">
        <v>18</v>
      </c>
      <c r="H256" s="99">
        <v>9</v>
      </c>
    </row>
    <row r="257" spans="1:8">
      <c r="A257" s="82">
        <v>2</v>
      </c>
      <c r="B257" s="97">
        <v>44621</v>
      </c>
      <c r="C257" s="88" t="s">
        <v>51</v>
      </c>
      <c r="D257" s="1">
        <v>29</v>
      </c>
      <c r="E257" s="98">
        <v>21</v>
      </c>
      <c r="F257" s="98">
        <v>6</v>
      </c>
      <c r="G257" s="98">
        <v>15</v>
      </c>
      <c r="H257" s="99">
        <v>12</v>
      </c>
    </row>
    <row r="258" spans="1:8">
      <c r="A258" s="82">
        <v>3</v>
      </c>
      <c r="B258" s="97">
        <v>44621</v>
      </c>
      <c r="C258" s="88" t="s">
        <v>14</v>
      </c>
      <c r="D258" s="1">
        <v>15</v>
      </c>
      <c r="E258" s="98">
        <v>10</v>
      </c>
      <c r="F258" s="98">
        <v>5</v>
      </c>
      <c r="G258" s="98">
        <v>11</v>
      </c>
      <c r="H258" s="99">
        <v>4</v>
      </c>
    </row>
    <row r="259" spans="1:8">
      <c r="A259" s="82">
        <v>4</v>
      </c>
      <c r="B259" s="97">
        <v>44621</v>
      </c>
      <c r="C259" s="88" t="s">
        <v>15</v>
      </c>
      <c r="D259" s="1">
        <v>20</v>
      </c>
      <c r="E259" s="98">
        <v>10</v>
      </c>
      <c r="F259" s="98">
        <v>10</v>
      </c>
      <c r="G259" s="98">
        <v>0</v>
      </c>
      <c r="H259" s="99">
        <v>20</v>
      </c>
    </row>
    <row r="260" spans="1:8" ht="15.75" thickBot="1">
      <c r="A260" s="82">
        <v>5</v>
      </c>
      <c r="B260" s="97">
        <v>44621</v>
      </c>
      <c r="C260" s="88"/>
      <c r="D260" s="1"/>
      <c r="E260" s="1"/>
      <c r="F260" s="1"/>
      <c r="G260" s="1"/>
      <c r="H260" s="14"/>
    </row>
    <row r="261" spans="1:8">
      <c r="A261" s="93" t="s">
        <v>4</v>
      </c>
      <c r="B261" s="94"/>
      <c r="C261" s="94"/>
      <c r="D261" s="17">
        <f>SUM(D256:D260)</f>
        <v>91</v>
      </c>
      <c r="E261" s="100">
        <f t="shared" ref="E261:H261" si="251">SUM(E256:E260)</f>
        <v>60</v>
      </c>
      <c r="F261" s="100">
        <f t="shared" si="251"/>
        <v>29</v>
      </c>
      <c r="G261" s="100">
        <f t="shared" si="251"/>
        <v>44</v>
      </c>
      <c r="H261" s="100">
        <f t="shared" si="251"/>
        <v>45</v>
      </c>
    </row>
    <row r="262" spans="1:8" ht="15.75" thickBot="1">
      <c r="A262" s="95" t="s">
        <v>6</v>
      </c>
      <c r="B262" s="96"/>
      <c r="C262" s="96"/>
      <c r="D262" s="20">
        <f>+D261/25</f>
        <v>3.64</v>
      </c>
      <c r="E262" s="20">
        <f t="shared" ref="E262:H262" si="252">+E261/25</f>
        <v>2.4</v>
      </c>
      <c r="F262" s="20">
        <f t="shared" si="252"/>
        <v>1.1599999999999999</v>
      </c>
      <c r="G262" s="20">
        <f t="shared" si="252"/>
        <v>1.76</v>
      </c>
      <c r="H262" s="20">
        <f t="shared" si="252"/>
        <v>1.8</v>
      </c>
    </row>
    <row r="265" spans="1:8" ht="28.5">
      <c r="A265" s="90" t="s">
        <v>49</v>
      </c>
      <c r="B265" s="90"/>
      <c r="C265" s="90"/>
    </row>
    <row r="266" spans="1:8" ht="18.75">
      <c r="A266" s="91" t="s">
        <v>50</v>
      </c>
    </row>
    <row r="267" spans="1:8" ht="15.75" thickBot="1">
      <c r="A267" s="92" t="s">
        <v>48</v>
      </c>
    </row>
    <row r="268" spans="1:8" ht="15.75" thickBot="1">
      <c r="A268" s="28" t="s">
        <v>43</v>
      </c>
      <c r="B268" s="38" t="s">
        <v>47</v>
      </c>
      <c r="C268" s="38" t="s">
        <v>44</v>
      </c>
      <c r="D268" s="38" t="s">
        <v>4</v>
      </c>
      <c r="E268" s="38" t="s">
        <v>28</v>
      </c>
      <c r="F268" s="38" t="s">
        <v>45</v>
      </c>
      <c r="G268" s="38" t="s">
        <v>38</v>
      </c>
      <c r="H268" s="39" t="s">
        <v>46</v>
      </c>
    </row>
    <row r="269" spans="1:8">
      <c r="A269" s="81">
        <v>1</v>
      </c>
      <c r="B269" s="97">
        <v>44652</v>
      </c>
      <c r="C269" s="89" t="s">
        <v>13</v>
      </c>
      <c r="D269" s="24">
        <v>25</v>
      </c>
      <c r="E269" s="98">
        <v>19</v>
      </c>
      <c r="F269" s="98">
        <v>6</v>
      </c>
      <c r="G269" s="98">
        <v>11</v>
      </c>
      <c r="H269" s="99">
        <v>14</v>
      </c>
    </row>
    <row r="270" spans="1:8">
      <c r="A270" s="82">
        <v>2</v>
      </c>
      <c r="B270" s="97">
        <v>44652</v>
      </c>
      <c r="C270" s="88" t="s">
        <v>51</v>
      </c>
      <c r="D270" s="1">
        <v>25</v>
      </c>
      <c r="E270" s="98">
        <v>15</v>
      </c>
      <c r="F270" s="98">
        <v>10</v>
      </c>
      <c r="G270" s="98">
        <v>12</v>
      </c>
      <c r="H270" s="99">
        <v>13</v>
      </c>
    </row>
    <row r="271" spans="1:8">
      <c r="A271" s="82">
        <v>3</v>
      </c>
      <c r="B271" s="97">
        <v>44652</v>
      </c>
      <c r="C271" s="88" t="s">
        <v>14</v>
      </c>
      <c r="D271" s="1">
        <v>12</v>
      </c>
      <c r="E271" s="98">
        <v>7</v>
      </c>
      <c r="F271" s="98">
        <v>5</v>
      </c>
      <c r="G271" s="98">
        <v>5</v>
      </c>
      <c r="H271" s="99">
        <v>7</v>
      </c>
    </row>
    <row r="272" spans="1:8">
      <c r="A272" s="82">
        <v>4</v>
      </c>
      <c r="B272" s="97">
        <v>44652</v>
      </c>
      <c r="C272" s="88" t="s">
        <v>15</v>
      </c>
      <c r="D272" s="1">
        <v>15</v>
      </c>
      <c r="E272" s="98">
        <v>10</v>
      </c>
      <c r="F272" s="98">
        <v>5</v>
      </c>
      <c r="G272" s="98">
        <v>0</v>
      </c>
      <c r="H272" s="99">
        <v>15</v>
      </c>
    </row>
    <row r="273" spans="1:8" ht="15.75" thickBot="1">
      <c r="A273" s="82">
        <v>5</v>
      </c>
      <c r="B273" s="97">
        <v>44652</v>
      </c>
      <c r="C273" s="88"/>
      <c r="D273" s="1"/>
      <c r="E273" s="1"/>
      <c r="F273" s="1"/>
      <c r="G273" s="1"/>
      <c r="H273" s="14"/>
    </row>
    <row r="274" spans="1:8">
      <c r="A274" s="93" t="s">
        <v>4</v>
      </c>
      <c r="B274" s="94"/>
      <c r="C274" s="94"/>
      <c r="D274" s="17">
        <f>SUM(D269:D273)</f>
        <v>77</v>
      </c>
      <c r="E274" s="100">
        <f t="shared" ref="E274:H274" si="253">SUM(E269:E273)</f>
        <v>51</v>
      </c>
      <c r="F274" s="100">
        <f t="shared" si="253"/>
        <v>26</v>
      </c>
      <c r="G274" s="100">
        <f t="shared" si="253"/>
        <v>28</v>
      </c>
      <c r="H274" s="100">
        <f t="shared" si="253"/>
        <v>49</v>
      </c>
    </row>
    <row r="275" spans="1:8" ht="15.75" thickBot="1">
      <c r="A275" s="95" t="s">
        <v>6</v>
      </c>
      <c r="B275" s="96"/>
      <c r="C275" s="96"/>
      <c r="D275" s="20">
        <f>+D274/25</f>
        <v>3.08</v>
      </c>
      <c r="E275" s="20">
        <f t="shared" ref="E275:H275" si="254">+E274/25</f>
        <v>2.04</v>
      </c>
      <c r="F275" s="20">
        <f t="shared" si="254"/>
        <v>1.04</v>
      </c>
      <c r="G275" s="20">
        <f t="shared" si="254"/>
        <v>1.1200000000000001</v>
      </c>
      <c r="H275" s="20">
        <f t="shared" si="254"/>
        <v>1.96</v>
      </c>
    </row>
    <row r="278" spans="1:8" ht="28.5">
      <c r="A278" s="90" t="s">
        <v>49</v>
      </c>
      <c r="B278" s="90"/>
      <c r="C278" s="90"/>
    </row>
    <row r="279" spans="1:8" ht="18.75">
      <c r="A279" s="91" t="s">
        <v>50</v>
      </c>
    </row>
    <row r="280" spans="1:8" ht="15.75" thickBot="1">
      <c r="A280" s="92" t="s">
        <v>48</v>
      </c>
    </row>
    <row r="281" spans="1:8" ht="15.75" thickBot="1">
      <c r="A281" s="28" t="s">
        <v>43</v>
      </c>
      <c r="B281" s="38" t="s">
        <v>47</v>
      </c>
      <c r="C281" s="38" t="s">
        <v>44</v>
      </c>
      <c r="D281" s="38" t="s">
        <v>4</v>
      </c>
      <c r="E281" s="38" t="s">
        <v>28</v>
      </c>
      <c r="F281" s="38" t="s">
        <v>45</v>
      </c>
      <c r="G281" s="38" t="s">
        <v>38</v>
      </c>
      <c r="H281" s="39" t="s">
        <v>46</v>
      </c>
    </row>
    <row r="282" spans="1:8">
      <c r="A282" s="81">
        <v>1</v>
      </c>
      <c r="B282" s="97">
        <v>44682</v>
      </c>
      <c r="C282" s="89" t="s">
        <v>13</v>
      </c>
      <c r="D282" s="24">
        <v>25</v>
      </c>
      <c r="E282" s="98">
        <v>15</v>
      </c>
      <c r="F282" s="98">
        <v>10</v>
      </c>
      <c r="G282" s="98">
        <v>12</v>
      </c>
      <c r="H282" s="99">
        <v>13</v>
      </c>
    </row>
    <row r="283" spans="1:8">
      <c r="A283" s="82">
        <v>2</v>
      </c>
      <c r="B283" s="97">
        <v>44682</v>
      </c>
      <c r="C283" s="88" t="s">
        <v>51</v>
      </c>
      <c r="D283" s="1">
        <v>25</v>
      </c>
      <c r="E283" s="98">
        <v>10</v>
      </c>
      <c r="F283" s="98">
        <v>15</v>
      </c>
      <c r="G283" s="98">
        <v>13</v>
      </c>
      <c r="H283" s="99">
        <v>12</v>
      </c>
    </row>
    <row r="284" spans="1:8">
      <c r="A284" s="82">
        <v>3</v>
      </c>
      <c r="B284" s="97">
        <v>44682</v>
      </c>
      <c r="C284" s="88" t="s">
        <v>14</v>
      </c>
      <c r="D284" s="1">
        <v>10</v>
      </c>
      <c r="E284" s="98">
        <v>5</v>
      </c>
      <c r="F284" s="98">
        <v>5</v>
      </c>
      <c r="G284" s="98">
        <v>5</v>
      </c>
      <c r="H284" s="99">
        <v>5</v>
      </c>
    </row>
    <row r="285" spans="1:8">
      <c r="A285" s="82">
        <v>4</v>
      </c>
      <c r="B285" s="97">
        <v>44682</v>
      </c>
      <c r="C285" s="88" t="s">
        <v>15</v>
      </c>
      <c r="D285" s="1">
        <v>15</v>
      </c>
      <c r="E285" s="98">
        <v>10</v>
      </c>
      <c r="F285" s="98">
        <v>5</v>
      </c>
      <c r="G285" s="98">
        <v>0</v>
      </c>
      <c r="H285" s="99">
        <v>15</v>
      </c>
    </row>
    <row r="286" spans="1:8" ht="15.75" thickBot="1">
      <c r="A286" s="82">
        <v>5</v>
      </c>
      <c r="B286" s="97">
        <v>44682</v>
      </c>
      <c r="C286" s="88"/>
      <c r="D286" s="1"/>
      <c r="E286" s="1"/>
      <c r="F286" s="1"/>
      <c r="G286" s="1"/>
      <c r="H286" s="14"/>
    </row>
    <row r="287" spans="1:8">
      <c r="A287" s="93" t="s">
        <v>4</v>
      </c>
      <c r="B287" s="94"/>
      <c r="C287" s="94"/>
      <c r="D287" s="247">
        <f>SUM(D282:D286)</f>
        <v>75</v>
      </c>
      <c r="E287" s="100">
        <f t="shared" ref="E287:H287" si="255">SUM(E282:E286)</f>
        <v>40</v>
      </c>
      <c r="F287" s="100">
        <f t="shared" si="255"/>
        <v>35</v>
      </c>
      <c r="G287" s="100">
        <f t="shared" si="255"/>
        <v>30</v>
      </c>
      <c r="H287" s="100">
        <f t="shared" si="255"/>
        <v>45</v>
      </c>
    </row>
    <row r="288" spans="1:8" ht="15.75" thickBot="1">
      <c r="A288" s="95" t="s">
        <v>6</v>
      </c>
      <c r="B288" s="96"/>
      <c r="C288" s="96"/>
      <c r="D288" s="20">
        <f>+D287/25</f>
        <v>3</v>
      </c>
      <c r="E288" s="20">
        <f t="shared" ref="E288:H288" si="256">+E287/25</f>
        <v>1.6</v>
      </c>
      <c r="F288" s="20">
        <f t="shared" si="256"/>
        <v>1.4</v>
      </c>
      <c r="G288" s="20">
        <f t="shared" si="256"/>
        <v>1.2</v>
      </c>
      <c r="H288" s="20">
        <f t="shared" si="256"/>
        <v>1.8</v>
      </c>
    </row>
  </sheetData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Q124"/>
  <sheetViews>
    <sheetView topLeftCell="A47" workbookViewId="0">
      <selection activeCell="N63" sqref="N63"/>
    </sheetView>
  </sheetViews>
  <sheetFormatPr defaultRowHeight="15"/>
  <cols>
    <col min="1" max="1" width="6.42578125" customWidth="1"/>
    <col min="2" max="7" width="12.42578125" customWidth="1"/>
    <col min="8" max="8" width="13" customWidth="1"/>
    <col min="11" max="11" width="15.7109375" customWidth="1"/>
  </cols>
  <sheetData>
    <row r="1" spans="10:17" ht="28.5">
      <c r="J1" s="282" t="s">
        <v>49</v>
      </c>
      <c r="K1" s="282"/>
      <c r="L1" s="282"/>
      <c r="M1" s="282"/>
      <c r="N1" s="282"/>
      <c r="O1" s="282"/>
      <c r="P1" s="282"/>
      <c r="Q1" s="282"/>
    </row>
    <row r="2" spans="10:17">
      <c r="J2" t="s">
        <v>56</v>
      </c>
    </row>
    <row r="3" spans="10:17">
      <c r="J3" t="s">
        <v>0</v>
      </c>
    </row>
    <row r="4" spans="10:17" ht="15.75" thickBot="1">
      <c r="J4" t="s">
        <v>57</v>
      </c>
    </row>
    <row r="5" spans="10:17">
      <c r="J5" s="101" t="s">
        <v>25</v>
      </c>
      <c r="K5" s="102" t="s">
        <v>47</v>
      </c>
      <c r="L5" s="275" t="s">
        <v>52</v>
      </c>
      <c r="M5" s="275"/>
      <c r="N5" s="275" t="s">
        <v>53</v>
      </c>
      <c r="O5" s="275"/>
      <c r="P5" s="275" t="s">
        <v>54</v>
      </c>
      <c r="Q5" s="276"/>
    </row>
    <row r="6" spans="10:17" ht="15.75" thickBot="1">
      <c r="J6" s="103"/>
      <c r="K6" s="104"/>
      <c r="L6" s="104" t="s">
        <v>2</v>
      </c>
      <c r="M6" s="104" t="s">
        <v>40</v>
      </c>
      <c r="N6" s="104" t="s">
        <v>2</v>
      </c>
      <c r="O6" s="104" t="s">
        <v>40</v>
      </c>
      <c r="P6" s="104" t="s">
        <v>55</v>
      </c>
      <c r="Q6" s="105" t="s">
        <v>40</v>
      </c>
    </row>
    <row r="7" spans="10:17">
      <c r="J7" s="81">
        <v>1</v>
      </c>
      <c r="K7" s="106">
        <v>44044</v>
      </c>
      <c r="L7" s="24">
        <v>298</v>
      </c>
      <c r="M7" s="24">
        <v>62</v>
      </c>
      <c r="N7" s="24">
        <v>66</v>
      </c>
      <c r="O7" s="24">
        <v>38</v>
      </c>
      <c r="P7" s="24">
        <v>26</v>
      </c>
      <c r="Q7" s="25">
        <v>18</v>
      </c>
    </row>
    <row r="8" spans="10:17">
      <c r="J8" s="82">
        <f>+J7+1</f>
        <v>2</v>
      </c>
      <c r="K8" s="107">
        <v>44076</v>
      </c>
      <c r="L8" s="1">
        <v>312</v>
      </c>
      <c r="M8" s="1">
        <v>71</v>
      </c>
      <c r="N8" s="1">
        <v>72</v>
      </c>
      <c r="O8" s="1">
        <v>29</v>
      </c>
      <c r="P8" s="1">
        <v>18</v>
      </c>
      <c r="Q8" s="14">
        <v>20</v>
      </c>
    </row>
    <row r="9" spans="10:17">
      <c r="J9" s="82">
        <f t="shared" ref="J9:J12" si="0">+J8+1</f>
        <v>3</v>
      </c>
      <c r="K9" s="107">
        <v>44107</v>
      </c>
      <c r="L9" s="1">
        <v>331</v>
      </c>
      <c r="M9" s="1">
        <v>68</v>
      </c>
      <c r="N9" s="1">
        <v>68</v>
      </c>
      <c r="O9" s="1">
        <v>31</v>
      </c>
      <c r="P9" s="1">
        <v>22</v>
      </c>
      <c r="Q9" s="14">
        <v>19</v>
      </c>
    </row>
    <row r="10" spans="10:17">
      <c r="J10" s="82">
        <f t="shared" si="0"/>
        <v>4</v>
      </c>
      <c r="K10" s="107">
        <v>44139</v>
      </c>
      <c r="L10" s="1">
        <v>334</v>
      </c>
      <c r="M10" s="1">
        <v>74</v>
      </c>
      <c r="N10" s="1">
        <v>63</v>
      </c>
      <c r="O10" s="1">
        <v>36</v>
      </c>
      <c r="P10" s="1">
        <v>24</v>
      </c>
      <c r="Q10" s="14">
        <v>15</v>
      </c>
    </row>
    <row r="11" spans="10:17">
      <c r="J11" s="82">
        <f t="shared" si="0"/>
        <v>5</v>
      </c>
      <c r="K11" s="107">
        <v>44170</v>
      </c>
      <c r="L11" s="1">
        <v>299</v>
      </c>
      <c r="M11" s="1">
        <v>66</v>
      </c>
      <c r="N11" s="1">
        <v>68</v>
      </c>
      <c r="O11" s="1">
        <v>34</v>
      </c>
      <c r="P11" s="1">
        <v>19</v>
      </c>
      <c r="Q11" s="14">
        <v>12</v>
      </c>
    </row>
    <row r="12" spans="10:17">
      <c r="J12" s="82">
        <f t="shared" si="0"/>
        <v>6</v>
      </c>
      <c r="K12" s="107">
        <v>44049</v>
      </c>
      <c r="L12" s="1">
        <v>306</v>
      </c>
      <c r="M12" s="1">
        <v>69</v>
      </c>
      <c r="N12" s="1">
        <v>70</v>
      </c>
      <c r="O12" s="1">
        <v>39</v>
      </c>
      <c r="P12" s="1">
        <v>22</v>
      </c>
      <c r="Q12" s="14">
        <v>18</v>
      </c>
    </row>
    <row r="13" spans="10:17" ht="15.75" thickBot="1">
      <c r="J13" s="83"/>
      <c r="K13" s="108"/>
      <c r="L13" s="15"/>
      <c r="M13" s="15"/>
      <c r="N13" s="15"/>
      <c r="O13" s="15"/>
      <c r="P13" s="15"/>
      <c r="Q13" s="16"/>
    </row>
    <row r="14" spans="10:17">
      <c r="J14" s="110" t="s">
        <v>4</v>
      </c>
      <c r="K14" s="109"/>
      <c r="L14" s="102">
        <f>SUM(L7:L13)</f>
        <v>1880</v>
      </c>
      <c r="M14" s="102">
        <f t="shared" ref="M14:Q14" si="1">SUM(M7:M13)</f>
        <v>410</v>
      </c>
      <c r="N14" s="102">
        <f t="shared" si="1"/>
        <v>407</v>
      </c>
      <c r="O14" s="102">
        <f t="shared" si="1"/>
        <v>207</v>
      </c>
      <c r="P14" s="102">
        <f t="shared" si="1"/>
        <v>131</v>
      </c>
      <c r="Q14" s="102">
        <f t="shared" si="1"/>
        <v>102</v>
      </c>
    </row>
    <row r="15" spans="10:17">
      <c r="J15" s="114" t="s">
        <v>5</v>
      </c>
      <c r="K15" s="1"/>
      <c r="L15" s="115">
        <f>L14/6</f>
        <v>313.33333333333331</v>
      </c>
      <c r="M15" s="115">
        <f t="shared" ref="M15:Q15" si="2">M14/6</f>
        <v>68.333333333333329</v>
      </c>
      <c r="N15" s="115">
        <f t="shared" si="2"/>
        <v>67.833333333333329</v>
      </c>
      <c r="O15" s="115">
        <f t="shared" si="2"/>
        <v>34.5</v>
      </c>
      <c r="P15" s="115">
        <f t="shared" si="2"/>
        <v>21.833333333333332</v>
      </c>
      <c r="Q15" s="115">
        <f t="shared" si="2"/>
        <v>17</v>
      </c>
    </row>
    <row r="16" spans="10:17" ht="15.75" thickBot="1">
      <c r="J16" s="112" t="s">
        <v>6</v>
      </c>
      <c r="K16" s="104"/>
      <c r="L16" s="116">
        <f>L15/25</f>
        <v>12.533333333333333</v>
      </c>
      <c r="M16" s="116">
        <f t="shared" ref="M16:Q16" si="3">M15/25</f>
        <v>2.7333333333333329</v>
      </c>
      <c r="N16" s="116">
        <f t="shared" si="3"/>
        <v>2.7133333333333329</v>
      </c>
      <c r="O16" s="116">
        <f t="shared" si="3"/>
        <v>1.38</v>
      </c>
      <c r="P16" s="116">
        <f t="shared" si="3"/>
        <v>0.87333333333333329</v>
      </c>
      <c r="Q16" s="116">
        <f t="shared" si="3"/>
        <v>0.68</v>
      </c>
    </row>
    <row r="20" spans="10:17" ht="28.5">
      <c r="J20" s="282" t="s">
        <v>49</v>
      </c>
      <c r="K20" s="282"/>
      <c r="L20" s="282"/>
      <c r="M20" s="282"/>
      <c r="N20" s="282"/>
      <c r="O20" s="282"/>
      <c r="P20" s="282"/>
      <c r="Q20" s="282"/>
    </row>
    <row r="21" spans="10:17">
      <c r="J21" t="s">
        <v>56</v>
      </c>
    </row>
    <row r="22" spans="10:17">
      <c r="J22" t="s">
        <v>0</v>
      </c>
    </row>
    <row r="23" spans="10:17" ht="15.75" thickBot="1">
      <c r="J23" t="s">
        <v>57</v>
      </c>
    </row>
    <row r="24" spans="10:17">
      <c r="J24" s="110" t="s">
        <v>25</v>
      </c>
      <c r="K24" s="17" t="s">
        <v>47</v>
      </c>
      <c r="L24" s="273" t="s">
        <v>52</v>
      </c>
      <c r="M24" s="273"/>
      <c r="N24" s="273" t="s">
        <v>53</v>
      </c>
      <c r="O24" s="273"/>
      <c r="P24" s="273" t="s">
        <v>54</v>
      </c>
      <c r="Q24" s="274"/>
    </row>
    <row r="25" spans="10:17" ht="15.75" thickBot="1">
      <c r="J25" s="112"/>
      <c r="K25" s="85"/>
      <c r="L25" s="85" t="s">
        <v>2</v>
      </c>
      <c r="M25" s="85" t="s">
        <v>40</v>
      </c>
      <c r="N25" s="85" t="s">
        <v>2</v>
      </c>
      <c r="O25" s="85" t="s">
        <v>40</v>
      </c>
      <c r="P25" s="85" t="s">
        <v>55</v>
      </c>
      <c r="Q25" s="113" t="s">
        <v>40</v>
      </c>
    </row>
    <row r="26" spans="10:17">
      <c r="J26" s="81">
        <v>1</v>
      </c>
      <c r="K26" s="106">
        <v>44197</v>
      </c>
      <c r="L26" s="24">
        <v>312</v>
      </c>
      <c r="M26" s="24">
        <v>65</v>
      </c>
      <c r="N26" s="24">
        <v>72</v>
      </c>
      <c r="O26" s="24">
        <v>38</v>
      </c>
      <c r="P26" s="24">
        <v>22</v>
      </c>
      <c r="Q26" s="25">
        <v>12</v>
      </c>
    </row>
    <row r="27" spans="10:17">
      <c r="J27" s="82">
        <f>+J26+1</f>
        <v>2</v>
      </c>
      <c r="K27" s="107">
        <v>44229</v>
      </c>
      <c r="L27" s="1">
        <v>337</v>
      </c>
      <c r="M27" s="1">
        <v>76</v>
      </c>
      <c r="N27" s="1">
        <v>68</v>
      </c>
      <c r="O27" s="1">
        <v>32</v>
      </c>
      <c r="P27" s="1">
        <v>20</v>
      </c>
      <c r="Q27" s="14">
        <v>14</v>
      </c>
    </row>
    <row r="28" spans="10:17">
      <c r="J28" s="82">
        <f t="shared" ref="J28:J37" si="4">+J27+1</f>
        <v>3</v>
      </c>
      <c r="K28" s="107">
        <v>44258</v>
      </c>
      <c r="L28" s="1">
        <v>298</v>
      </c>
      <c r="M28" s="1">
        <v>68</v>
      </c>
      <c r="N28" s="1">
        <v>70</v>
      </c>
      <c r="O28" s="1">
        <v>39</v>
      </c>
      <c r="P28" s="1">
        <v>22</v>
      </c>
      <c r="Q28" s="14">
        <v>17</v>
      </c>
    </row>
    <row r="29" spans="10:17">
      <c r="J29" s="82">
        <f t="shared" si="4"/>
        <v>4</v>
      </c>
      <c r="K29" s="107">
        <v>44290</v>
      </c>
      <c r="L29" s="1">
        <v>23</v>
      </c>
      <c r="M29" s="1">
        <v>11</v>
      </c>
      <c r="N29" s="1">
        <v>13</v>
      </c>
      <c r="O29" s="1">
        <v>9</v>
      </c>
      <c r="P29" s="1">
        <v>0</v>
      </c>
      <c r="Q29" s="14">
        <v>7</v>
      </c>
    </row>
    <row r="30" spans="10:17">
      <c r="J30" s="82">
        <f t="shared" si="4"/>
        <v>5</v>
      </c>
      <c r="K30" s="107">
        <v>44321</v>
      </c>
      <c r="L30" s="1">
        <v>29</v>
      </c>
      <c r="M30" s="1">
        <v>15</v>
      </c>
      <c r="N30" s="1">
        <v>16</v>
      </c>
      <c r="O30" s="1">
        <v>8</v>
      </c>
      <c r="P30" s="1">
        <v>0</v>
      </c>
      <c r="Q30" s="14">
        <v>9</v>
      </c>
    </row>
    <row r="31" spans="10:17">
      <c r="J31" s="82">
        <f t="shared" si="4"/>
        <v>6</v>
      </c>
      <c r="K31" s="107">
        <v>44353</v>
      </c>
      <c r="L31" s="1">
        <v>318</v>
      </c>
      <c r="M31" s="1">
        <v>74</v>
      </c>
      <c r="N31" s="1">
        <v>79</v>
      </c>
      <c r="O31" s="1">
        <v>39</v>
      </c>
      <c r="P31" s="1">
        <v>22</v>
      </c>
      <c r="Q31" s="14">
        <v>12</v>
      </c>
    </row>
    <row r="32" spans="10:17">
      <c r="J32" s="82">
        <f t="shared" si="4"/>
        <v>7</v>
      </c>
      <c r="K32" s="107">
        <v>44384</v>
      </c>
      <c r="L32" s="24">
        <v>310</v>
      </c>
      <c r="M32" s="24">
        <v>78</v>
      </c>
      <c r="N32" s="24">
        <v>73</v>
      </c>
      <c r="O32" s="24">
        <v>38</v>
      </c>
      <c r="P32" s="24">
        <v>26</v>
      </c>
      <c r="Q32" s="25">
        <v>18</v>
      </c>
    </row>
    <row r="33" spans="1:17">
      <c r="J33" s="82">
        <f t="shared" si="4"/>
        <v>8</v>
      </c>
      <c r="K33" s="107">
        <v>44416</v>
      </c>
      <c r="L33" s="1">
        <v>322</v>
      </c>
      <c r="M33" s="1">
        <v>71</v>
      </c>
      <c r="N33" s="1">
        <v>69</v>
      </c>
      <c r="O33" s="1">
        <v>39</v>
      </c>
      <c r="P33" s="1">
        <v>18</v>
      </c>
      <c r="Q33" s="14">
        <v>17</v>
      </c>
    </row>
    <row r="34" spans="1:17">
      <c r="J34" s="82">
        <f t="shared" si="4"/>
        <v>9</v>
      </c>
      <c r="K34" s="107">
        <v>44448</v>
      </c>
      <c r="L34" s="1">
        <v>330</v>
      </c>
      <c r="M34" s="1">
        <v>79</v>
      </c>
      <c r="N34" s="1">
        <v>71</v>
      </c>
      <c r="O34" s="1">
        <v>35</v>
      </c>
      <c r="P34" s="1">
        <v>22</v>
      </c>
      <c r="Q34" s="14">
        <v>14</v>
      </c>
    </row>
    <row r="35" spans="1:17">
      <c r="J35" s="82">
        <f t="shared" si="4"/>
        <v>10</v>
      </c>
      <c r="K35" s="107">
        <v>44479</v>
      </c>
      <c r="L35" s="1">
        <v>334</v>
      </c>
      <c r="M35" s="1">
        <v>74</v>
      </c>
      <c r="N35" s="1">
        <v>69</v>
      </c>
      <c r="O35" s="1">
        <v>36</v>
      </c>
      <c r="P35" s="1">
        <v>24</v>
      </c>
      <c r="Q35" s="14">
        <v>15</v>
      </c>
    </row>
    <row r="36" spans="1:17">
      <c r="J36" s="82">
        <f t="shared" si="4"/>
        <v>11</v>
      </c>
      <c r="K36" s="107">
        <v>44511</v>
      </c>
      <c r="L36" s="1">
        <v>299</v>
      </c>
      <c r="M36" s="1">
        <v>69</v>
      </c>
      <c r="N36" s="1">
        <v>74</v>
      </c>
      <c r="O36" s="1">
        <v>34</v>
      </c>
      <c r="P36" s="1">
        <v>19</v>
      </c>
      <c r="Q36" s="14">
        <v>12</v>
      </c>
    </row>
    <row r="37" spans="1:17" ht="15.75" thickBot="1">
      <c r="J37" s="83">
        <f t="shared" si="4"/>
        <v>12</v>
      </c>
      <c r="K37" s="108">
        <v>44542</v>
      </c>
      <c r="L37" s="1">
        <v>306</v>
      </c>
      <c r="M37" s="1">
        <v>74</v>
      </c>
      <c r="N37" s="1">
        <v>70</v>
      </c>
      <c r="O37" s="1">
        <v>39</v>
      </c>
      <c r="P37" s="1">
        <v>22</v>
      </c>
      <c r="Q37" s="14">
        <v>13</v>
      </c>
    </row>
    <row r="38" spans="1:17">
      <c r="J38" s="110" t="s">
        <v>4</v>
      </c>
      <c r="K38" s="109"/>
      <c r="L38" s="102">
        <f>SUM(L26:L37)</f>
        <v>3218</v>
      </c>
      <c r="M38" s="132">
        <f t="shared" ref="M38:Q38" si="5">SUM(M26:M37)</f>
        <v>754</v>
      </c>
      <c r="N38" s="132">
        <f t="shared" si="5"/>
        <v>744</v>
      </c>
      <c r="O38" s="132">
        <f t="shared" si="5"/>
        <v>386</v>
      </c>
      <c r="P38" s="132">
        <f t="shared" si="5"/>
        <v>217</v>
      </c>
      <c r="Q38" s="132">
        <f t="shared" si="5"/>
        <v>160</v>
      </c>
    </row>
    <row r="39" spans="1:17">
      <c r="J39" s="114" t="s">
        <v>5</v>
      </c>
      <c r="K39" s="1"/>
      <c r="L39" s="115">
        <f>L38/12</f>
        <v>268.16666666666669</v>
      </c>
      <c r="M39" s="115">
        <f t="shared" ref="M39:Q39" si="6">M38/12</f>
        <v>62.833333333333336</v>
      </c>
      <c r="N39" s="115">
        <f t="shared" si="6"/>
        <v>62</v>
      </c>
      <c r="O39" s="115">
        <f t="shared" si="6"/>
        <v>32.166666666666664</v>
      </c>
      <c r="P39" s="115">
        <f t="shared" si="6"/>
        <v>18.083333333333332</v>
      </c>
      <c r="Q39" s="115">
        <f t="shared" si="6"/>
        <v>13.333333333333334</v>
      </c>
    </row>
    <row r="40" spans="1:17" ht="15.75" thickBot="1">
      <c r="J40" s="112" t="s">
        <v>6</v>
      </c>
      <c r="K40" s="104"/>
      <c r="L40" s="116">
        <f>L39/25</f>
        <v>10.726666666666667</v>
      </c>
      <c r="M40" s="116">
        <f t="shared" ref="M40:Q40" si="7">M39/25</f>
        <v>2.5133333333333336</v>
      </c>
      <c r="N40" s="116">
        <f t="shared" si="7"/>
        <v>2.48</v>
      </c>
      <c r="O40" s="116">
        <f t="shared" si="7"/>
        <v>1.2866666666666666</v>
      </c>
      <c r="P40" s="116">
        <f t="shared" si="7"/>
        <v>0.72333333333333327</v>
      </c>
      <c r="Q40" s="116">
        <f t="shared" si="7"/>
        <v>0.53333333333333333</v>
      </c>
    </row>
    <row r="44" spans="1:17" ht="28.5">
      <c r="A44" s="197" t="s">
        <v>49</v>
      </c>
      <c r="B44" s="195"/>
      <c r="C44" s="195"/>
      <c r="D44" s="195"/>
      <c r="E44" s="195"/>
      <c r="F44" s="195"/>
      <c r="G44" s="195"/>
      <c r="H44" s="195"/>
      <c r="J44" s="282" t="s">
        <v>49</v>
      </c>
      <c r="K44" s="282"/>
      <c r="L44" s="282"/>
      <c r="M44" s="282"/>
      <c r="N44" s="282"/>
      <c r="O44" s="282"/>
      <c r="P44" s="282"/>
      <c r="Q44" s="282"/>
    </row>
    <row r="45" spans="1:17">
      <c r="A45" s="277" t="s">
        <v>56</v>
      </c>
      <c r="B45" s="277"/>
      <c r="C45" s="277"/>
      <c r="D45" s="277"/>
      <c r="E45" s="277"/>
      <c r="F45" s="277"/>
      <c r="G45" s="277"/>
      <c r="H45" s="277"/>
      <c r="J45" t="s">
        <v>56</v>
      </c>
    </row>
    <row r="46" spans="1:17">
      <c r="A46" s="92" t="s">
        <v>0</v>
      </c>
      <c r="J46" t="s">
        <v>0</v>
      </c>
    </row>
    <row r="47" spans="1:17" ht="15.75" thickBot="1">
      <c r="A47" s="92" t="s">
        <v>57</v>
      </c>
      <c r="J47" t="s">
        <v>57</v>
      </c>
    </row>
    <row r="48" spans="1:17" ht="15.75" thickBot="1">
      <c r="J48" s="110" t="s">
        <v>25</v>
      </c>
      <c r="K48" s="111" t="s">
        <v>47</v>
      </c>
      <c r="L48" s="273" t="s">
        <v>52</v>
      </c>
      <c r="M48" s="273"/>
      <c r="N48" s="273" t="s">
        <v>53</v>
      </c>
      <c r="O48" s="273"/>
      <c r="P48" s="273" t="s">
        <v>54</v>
      </c>
      <c r="Q48" s="274"/>
    </row>
    <row r="49" spans="1:17" ht="15.75" thickBot="1">
      <c r="A49" s="28" t="s">
        <v>25</v>
      </c>
      <c r="B49" s="38" t="s">
        <v>79</v>
      </c>
      <c r="C49" s="278" t="s">
        <v>52</v>
      </c>
      <c r="D49" s="279"/>
      <c r="E49" s="280" t="s">
        <v>53</v>
      </c>
      <c r="F49" s="281"/>
      <c r="G49" s="279" t="s">
        <v>54</v>
      </c>
      <c r="H49" s="281"/>
      <c r="J49" s="112"/>
      <c r="K49" s="85"/>
      <c r="L49" s="85" t="s">
        <v>2</v>
      </c>
      <c r="M49" s="85" t="s">
        <v>40</v>
      </c>
      <c r="N49" s="85" t="s">
        <v>2</v>
      </c>
      <c r="O49" s="85" t="s">
        <v>40</v>
      </c>
      <c r="P49" s="85" t="s">
        <v>55</v>
      </c>
      <c r="Q49" s="113" t="s">
        <v>40</v>
      </c>
    </row>
    <row r="50" spans="1:17">
      <c r="A50" s="81">
        <v>1</v>
      </c>
      <c r="B50" s="80">
        <v>44652</v>
      </c>
      <c r="C50" s="98">
        <v>2</v>
      </c>
      <c r="D50" s="98">
        <v>0</v>
      </c>
      <c r="E50" s="98">
        <v>8</v>
      </c>
      <c r="F50" s="98">
        <v>2</v>
      </c>
      <c r="G50" s="98">
        <v>1</v>
      </c>
      <c r="H50" s="99">
        <v>1</v>
      </c>
      <c r="J50" s="81">
        <v>1</v>
      </c>
      <c r="K50" s="106">
        <v>44562</v>
      </c>
      <c r="L50" s="24">
        <v>63</v>
      </c>
      <c r="M50" s="24">
        <v>8</v>
      </c>
      <c r="N50" s="24">
        <v>76</v>
      </c>
      <c r="O50" s="24">
        <v>29</v>
      </c>
      <c r="P50" s="24">
        <v>19</v>
      </c>
      <c r="Q50" s="25">
        <v>11</v>
      </c>
    </row>
    <row r="51" spans="1:17">
      <c r="A51" s="82">
        <f>+A50+1</f>
        <v>2</v>
      </c>
      <c r="B51" s="79">
        <v>44653</v>
      </c>
      <c r="C51" s="115">
        <v>1</v>
      </c>
      <c r="D51" s="115">
        <v>1</v>
      </c>
      <c r="E51" s="115">
        <v>5</v>
      </c>
      <c r="F51" s="115">
        <v>2</v>
      </c>
      <c r="G51" s="115">
        <v>3</v>
      </c>
      <c r="H51" s="141">
        <v>0</v>
      </c>
      <c r="J51" s="82">
        <f>+J50+1</f>
        <v>2</v>
      </c>
      <c r="K51" s="107">
        <v>44594</v>
      </c>
      <c r="L51" s="1">
        <v>71</v>
      </c>
      <c r="M51" s="1">
        <v>10</v>
      </c>
      <c r="N51" s="1">
        <v>72</v>
      </c>
      <c r="O51" s="1">
        <v>22</v>
      </c>
      <c r="P51" s="1">
        <v>22</v>
      </c>
      <c r="Q51" s="14">
        <v>14</v>
      </c>
    </row>
    <row r="52" spans="1:17">
      <c r="A52" s="82">
        <f t="shared" ref="A52:A79" si="8">+A51+1</f>
        <v>3</v>
      </c>
      <c r="B52" s="79">
        <v>44654</v>
      </c>
      <c r="C52" s="115">
        <v>0</v>
      </c>
      <c r="D52" s="115">
        <v>0</v>
      </c>
      <c r="E52" s="115">
        <v>0</v>
      </c>
      <c r="F52" s="115">
        <v>0</v>
      </c>
      <c r="G52" s="115">
        <v>0</v>
      </c>
      <c r="H52" s="141">
        <v>0</v>
      </c>
      <c r="J52" s="82">
        <f t="shared" ref="J52:J61" si="9">+J51+1</f>
        <v>3</v>
      </c>
      <c r="K52" s="107">
        <v>44623</v>
      </c>
      <c r="L52" s="1">
        <v>56</v>
      </c>
      <c r="M52" s="1">
        <v>12</v>
      </c>
      <c r="N52" s="1">
        <v>78</v>
      </c>
      <c r="O52" s="1">
        <v>37</v>
      </c>
      <c r="P52" s="1">
        <v>24</v>
      </c>
      <c r="Q52" s="14">
        <v>15</v>
      </c>
    </row>
    <row r="53" spans="1:17">
      <c r="A53" s="82">
        <f t="shared" si="8"/>
        <v>4</v>
      </c>
      <c r="B53" s="79">
        <v>44655</v>
      </c>
      <c r="C53" s="115">
        <v>0</v>
      </c>
      <c r="D53" s="115">
        <v>0</v>
      </c>
      <c r="E53" s="115">
        <v>9</v>
      </c>
      <c r="F53" s="115">
        <v>3</v>
      </c>
      <c r="G53" s="115">
        <v>1</v>
      </c>
      <c r="H53" s="141">
        <v>1</v>
      </c>
      <c r="J53" s="82">
        <f t="shared" si="9"/>
        <v>4</v>
      </c>
      <c r="K53" s="107">
        <v>44655</v>
      </c>
      <c r="L53" s="115">
        <f>+C81</f>
        <v>52</v>
      </c>
      <c r="M53" s="115">
        <f t="shared" ref="M53:Q53" si="10">+D81</f>
        <v>7</v>
      </c>
      <c r="N53" s="115">
        <f t="shared" si="10"/>
        <v>99</v>
      </c>
      <c r="O53" s="115">
        <f t="shared" si="10"/>
        <v>39</v>
      </c>
      <c r="P53" s="115">
        <f t="shared" si="10"/>
        <v>40</v>
      </c>
      <c r="Q53" s="115">
        <f t="shared" si="10"/>
        <v>9</v>
      </c>
    </row>
    <row r="54" spans="1:17">
      <c r="A54" s="82">
        <f t="shared" si="8"/>
        <v>5</v>
      </c>
      <c r="B54" s="79">
        <v>44656</v>
      </c>
      <c r="C54" s="115">
        <v>1</v>
      </c>
      <c r="D54" s="115">
        <v>0</v>
      </c>
      <c r="E54" s="115">
        <v>7</v>
      </c>
      <c r="F54" s="115">
        <v>3</v>
      </c>
      <c r="G54" s="115">
        <v>2</v>
      </c>
      <c r="H54" s="141">
        <v>1</v>
      </c>
      <c r="J54" s="82">
        <f t="shared" si="9"/>
        <v>5</v>
      </c>
      <c r="K54" s="107">
        <v>44686</v>
      </c>
      <c r="L54" s="115">
        <f>+C123</f>
        <v>153</v>
      </c>
      <c r="M54" s="115">
        <f t="shared" ref="M54:Q54" si="11">+D123</f>
        <v>19</v>
      </c>
      <c r="N54" s="115">
        <f t="shared" si="11"/>
        <v>252</v>
      </c>
      <c r="O54" s="115">
        <f t="shared" si="11"/>
        <v>27</v>
      </c>
      <c r="P54" s="115">
        <f t="shared" si="11"/>
        <v>96</v>
      </c>
      <c r="Q54" s="115">
        <f t="shared" si="11"/>
        <v>15</v>
      </c>
    </row>
    <row r="55" spans="1:17">
      <c r="A55" s="82">
        <f t="shared" si="8"/>
        <v>6</v>
      </c>
      <c r="B55" s="79">
        <v>44657</v>
      </c>
      <c r="C55" s="115">
        <v>1</v>
      </c>
      <c r="D55" s="115">
        <v>1</v>
      </c>
      <c r="E55" s="115">
        <v>3</v>
      </c>
      <c r="F55" s="115">
        <v>2</v>
      </c>
      <c r="G55" s="115">
        <v>4</v>
      </c>
      <c r="H55" s="141">
        <v>0</v>
      </c>
      <c r="J55" s="82">
        <f t="shared" si="9"/>
        <v>6</v>
      </c>
      <c r="K55" s="107">
        <v>44718</v>
      </c>
      <c r="L55" s="1"/>
      <c r="M55" s="1"/>
      <c r="N55" s="1"/>
      <c r="O55" s="1"/>
      <c r="P55" s="1"/>
      <c r="Q55" s="14"/>
    </row>
    <row r="56" spans="1:17">
      <c r="A56" s="82">
        <f t="shared" si="8"/>
        <v>7</v>
      </c>
      <c r="B56" s="79">
        <v>44658</v>
      </c>
      <c r="C56" s="115">
        <v>2</v>
      </c>
      <c r="D56" s="115">
        <v>0</v>
      </c>
      <c r="E56" s="115">
        <v>4</v>
      </c>
      <c r="F56" s="115">
        <v>3</v>
      </c>
      <c r="G56" s="115">
        <v>4</v>
      </c>
      <c r="H56" s="141">
        <v>0</v>
      </c>
      <c r="J56" s="82">
        <f t="shared" si="9"/>
        <v>7</v>
      </c>
      <c r="K56" s="107">
        <v>44749</v>
      </c>
      <c r="L56" s="24"/>
      <c r="M56" s="24"/>
      <c r="N56" s="24"/>
      <c r="O56" s="24"/>
      <c r="P56" s="24"/>
      <c r="Q56" s="25"/>
    </row>
    <row r="57" spans="1:17">
      <c r="A57" s="82">
        <f t="shared" si="8"/>
        <v>8</v>
      </c>
      <c r="B57" s="79">
        <v>44659</v>
      </c>
      <c r="C57" s="115">
        <v>3</v>
      </c>
      <c r="D57" s="115">
        <v>0</v>
      </c>
      <c r="E57" s="115">
        <v>2</v>
      </c>
      <c r="F57" s="115">
        <v>3</v>
      </c>
      <c r="G57" s="115">
        <v>1</v>
      </c>
      <c r="H57" s="141">
        <v>2</v>
      </c>
      <c r="J57" s="82">
        <f t="shared" si="9"/>
        <v>8</v>
      </c>
      <c r="K57" s="107">
        <v>44781</v>
      </c>
      <c r="L57" s="1"/>
      <c r="M57" s="1"/>
      <c r="N57" s="1"/>
      <c r="O57" s="1"/>
      <c r="P57" s="1"/>
      <c r="Q57" s="14"/>
    </row>
    <row r="58" spans="1:17">
      <c r="A58" s="82">
        <f t="shared" si="8"/>
        <v>9</v>
      </c>
      <c r="B58" s="79">
        <v>44660</v>
      </c>
      <c r="C58" s="115">
        <v>2</v>
      </c>
      <c r="D58" s="115">
        <v>1</v>
      </c>
      <c r="E58" s="115">
        <v>1</v>
      </c>
      <c r="F58" s="115">
        <v>1</v>
      </c>
      <c r="G58" s="115">
        <v>7</v>
      </c>
      <c r="H58" s="141">
        <v>1</v>
      </c>
      <c r="J58" s="82">
        <f t="shared" si="9"/>
        <v>9</v>
      </c>
      <c r="K58" s="107">
        <v>44813</v>
      </c>
      <c r="L58" s="1"/>
      <c r="M58" s="1"/>
      <c r="N58" s="1"/>
      <c r="O58" s="1"/>
      <c r="P58" s="1"/>
      <c r="Q58" s="14"/>
    </row>
    <row r="59" spans="1:17">
      <c r="A59" s="82">
        <f t="shared" si="8"/>
        <v>10</v>
      </c>
      <c r="B59" s="79">
        <v>44661</v>
      </c>
      <c r="C59" s="115">
        <v>0</v>
      </c>
      <c r="D59" s="115">
        <v>0</v>
      </c>
      <c r="E59" s="115">
        <v>0</v>
      </c>
      <c r="F59" s="115">
        <v>0</v>
      </c>
      <c r="G59" s="115">
        <v>0</v>
      </c>
      <c r="H59" s="141">
        <v>0</v>
      </c>
      <c r="J59" s="82">
        <f t="shared" si="9"/>
        <v>10</v>
      </c>
      <c r="K59" s="107">
        <v>44844</v>
      </c>
      <c r="L59" s="1"/>
      <c r="M59" s="1"/>
      <c r="N59" s="1"/>
      <c r="O59" s="1"/>
      <c r="P59" s="1"/>
      <c r="Q59" s="14"/>
    </row>
    <row r="60" spans="1:17">
      <c r="A60" s="82">
        <f t="shared" si="8"/>
        <v>11</v>
      </c>
      <c r="B60" s="79">
        <v>44662</v>
      </c>
      <c r="C60" s="115">
        <v>0</v>
      </c>
      <c r="D60" s="115">
        <v>1</v>
      </c>
      <c r="E60" s="115">
        <v>6</v>
      </c>
      <c r="F60" s="115">
        <v>2</v>
      </c>
      <c r="G60" s="115">
        <v>1</v>
      </c>
      <c r="H60" s="141">
        <v>0</v>
      </c>
      <c r="J60" s="82">
        <f t="shared" si="9"/>
        <v>11</v>
      </c>
      <c r="K60" s="107">
        <v>44876</v>
      </c>
      <c r="L60" s="1"/>
      <c r="M60" s="1"/>
      <c r="N60" s="1"/>
      <c r="O60" s="1"/>
      <c r="P60" s="1"/>
      <c r="Q60" s="14"/>
    </row>
    <row r="61" spans="1:17" ht="15.75" thickBot="1">
      <c r="A61" s="82">
        <f t="shared" si="8"/>
        <v>12</v>
      </c>
      <c r="B61" s="79">
        <v>44663</v>
      </c>
      <c r="C61" s="115">
        <v>1</v>
      </c>
      <c r="D61" s="115">
        <v>0</v>
      </c>
      <c r="E61" s="115">
        <v>3</v>
      </c>
      <c r="F61" s="115">
        <v>0</v>
      </c>
      <c r="G61" s="115">
        <v>2</v>
      </c>
      <c r="H61" s="141">
        <v>0</v>
      </c>
      <c r="J61" s="83">
        <f t="shared" si="9"/>
        <v>12</v>
      </c>
      <c r="K61" s="108">
        <v>44907</v>
      </c>
      <c r="L61" s="1"/>
      <c r="M61" s="1"/>
      <c r="N61" s="1"/>
      <c r="O61" s="1"/>
      <c r="P61" s="1"/>
      <c r="Q61" s="14"/>
    </row>
    <row r="62" spans="1:17">
      <c r="A62" s="82">
        <f t="shared" si="8"/>
        <v>13</v>
      </c>
      <c r="B62" s="79">
        <v>44664</v>
      </c>
      <c r="C62" s="115">
        <v>1</v>
      </c>
      <c r="D62" s="115">
        <v>0</v>
      </c>
      <c r="E62" s="115">
        <v>3</v>
      </c>
      <c r="F62" s="115">
        <v>0</v>
      </c>
      <c r="G62" s="115">
        <v>0</v>
      </c>
      <c r="H62" s="141">
        <v>0</v>
      </c>
      <c r="J62" s="110" t="s">
        <v>4</v>
      </c>
      <c r="K62" s="109"/>
      <c r="L62" s="102">
        <f>SUM(L50:L61)</f>
        <v>395</v>
      </c>
      <c r="M62" s="237">
        <f t="shared" ref="M62:Q62" si="12">SUM(M50:M61)</f>
        <v>56</v>
      </c>
      <c r="N62" s="237">
        <f t="shared" si="12"/>
        <v>577</v>
      </c>
      <c r="O62" s="237">
        <f t="shared" si="12"/>
        <v>154</v>
      </c>
      <c r="P62" s="237">
        <f t="shared" si="12"/>
        <v>201</v>
      </c>
      <c r="Q62" s="237">
        <f t="shared" si="12"/>
        <v>64</v>
      </c>
    </row>
    <row r="63" spans="1:17">
      <c r="A63" s="82">
        <f t="shared" si="8"/>
        <v>14</v>
      </c>
      <c r="B63" s="79">
        <v>44665</v>
      </c>
      <c r="C63" s="115">
        <v>0</v>
      </c>
      <c r="D63" s="115">
        <v>0</v>
      </c>
      <c r="E63" s="115">
        <v>0</v>
      </c>
      <c r="F63" s="115">
        <v>0</v>
      </c>
      <c r="G63" s="115">
        <v>0</v>
      </c>
      <c r="H63" s="141">
        <v>0</v>
      </c>
      <c r="J63" s="114" t="s">
        <v>5</v>
      </c>
      <c r="K63" s="1"/>
      <c r="L63" s="115">
        <f>L62/5</f>
        <v>79</v>
      </c>
      <c r="M63" s="115">
        <f t="shared" ref="M63:Q63" si="13">M62/5</f>
        <v>11.2</v>
      </c>
      <c r="N63" s="115">
        <f t="shared" si="13"/>
        <v>115.4</v>
      </c>
      <c r="O63" s="115">
        <f t="shared" si="13"/>
        <v>30.8</v>
      </c>
      <c r="P63" s="115">
        <f t="shared" si="13"/>
        <v>40.200000000000003</v>
      </c>
      <c r="Q63" s="115">
        <f t="shared" si="13"/>
        <v>12.8</v>
      </c>
    </row>
    <row r="64" spans="1:17" ht="15.75" thickBot="1">
      <c r="A64" s="82">
        <f t="shared" si="8"/>
        <v>15</v>
      </c>
      <c r="B64" s="79">
        <v>44666</v>
      </c>
      <c r="C64" s="115">
        <v>4</v>
      </c>
      <c r="D64" s="115">
        <v>0</v>
      </c>
      <c r="E64" s="115">
        <v>4</v>
      </c>
      <c r="F64" s="115">
        <v>2</v>
      </c>
      <c r="G64" s="115">
        <v>1</v>
      </c>
      <c r="H64" s="141">
        <v>0</v>
      </c>
      <c r="J64" s="112" t="s">
        <v>6</v>
      </c>
      <c r="K64" s="104"/>
      <c r="L64" s="116">
        <f>L63/25</f>
        <v>3.16</v>
      </c>
      <c r="M64" s="116">
        <f t="shared" ref="M64:Q64" si="14">M63/25</f>
        <v>0.44799999999999995</v>
      </c>
      <c r="N64" s="116">
        <f t="shared" si="14"/>
        <v>4.6160000000000005</v>
      </c>
      <c r="O64" s="116">
        <f t="shared" si="14"/>
        <v>1.232</v>
      </c>
      <c r="P64" s="116">
        <f t="shared" si="14"/>
        <v>1.6080000000000001</v>
      </c>
      <c r="Q64" s="116">
        <f t="shared" si="14"/>
        <v>0.51200000000000001</v>
      </c>
    </row>
    <row r="65" spans="1:8">
      <c r="A65" s="82">
        <f t="shared" si="8"/>
        <v>16</v>
      </c>
      <c r="B65" s="79">
        <v>44667</v>
      </c>
      <c r="C65" s="115">
        <v>4</v>
      </c>
      <c r="D65" s="115">
        <v>0</v>
      </c>
      <c r="E65" s="115">
        <v>5</v>
      </c>
      <c r="F65" s="115">
        <v>1</v>
      </c>
      <c r="G65" s="115">
        <v>1</v>
      </c>
      <c r="H65" s="141">
        <v>0</v>
      </c>
    </row>
    <row r="66" spans="1:8">
      <c r="A66" s="82">
        <f t="shared" si="8"/>
        <v>17</v>
      </c>
      <c r="B66" s="79">
        <v>44668</v>
      </c>
      <c r="C66" s="115">
        <v>0</v>
      </c>
      <c r="D66" s="115">
        <v>0</v>
      </c>
      <c r="E66" s="115">
        <v>0</v>
      </c>
      <c r="F66" s="115">
        <v>0</v>
      </c>
      <c r="G66" s="115">
        <v>0</v>
      </c>
      <c r="H66" s="141">
        <v>1</v>
      </c>
    </row>
    <row r="67" spans="1:8">
      <c r="A67" s="82">
        <f t="shared" si="8"/>
        <v>18</v>
      </c>
      <c r="B67" s="79">
        <v>44669</v>
      </c>
      <c r="C67" s="115">
        <v>1</v>
      </c>
      <c r="D67" s="115">
        <v>0</v>
      </c>
      <c r="E67" s="115">
        <v>0</v>
      </c>
      <c r="F67" s="115">
        <v>0</v>
      </c>
      <c r="G67" s="115">
        <v>1</v>
      </c>
      <c r="H67" s="141">
        <v>0</v>
      </c>
    </row>
    <row r="68" spans="1:8">
      <c r="A68" s="82">
        <f t="shared" si="8"/>
        <v>19</v>
      </c>
      <c r="B68" s="79">
        <v>44670</v>
      </c>
      <c r="C68" s="115">
        <v>3</v>
      </c>
      <c r="D68" s="115">
        <v>0</v>
      </c>
      <c r="E68" s="115">
        <v>7</v>
      </c>
      <c r="F68" s="115">
        <v>2</v>
      </c>
      <c r="G68" s="115">
        <v>1</v>
      </c>
      <c r="H68" s="141">
        <v>0</v>
      </c>
    </row>
    <row r="69" spans="1:8">
      <c r="A69" s="82">
        <f t="shared" si="8"/>
        <v>20</v>
      </c>
      <c r="B69" s="79">
        <v>44671</v>
      </c>
      <c r="C69" s="115">
        <v>2</v>
      </c>
      <c r="D69" s="115">
        <v>0</v>
      </c>
      <c r="E69" s="115">
        <v>3</v>
      </c>
      <c r="F69" s="115">
        <v>1</v>
      </c>
      <c r="G69" s="115">
        <v>1</v>
      </c>
      <c r="H69" s="141">
        <v>0</v>
      </c>
    </row>
    <row r="70" spans="1:8">
      <c r="A70" s="82">
        <f t="shared" si="8"/>
        <v>21</v>
      </c>
      <c r="B70" s="79">
        <v>44672</v>
      </c>
      <c r="C70" s="115">
        <v>3</v>
      </c>
      <c r="D70" s="115">
        <v>0</v>
      </c>
      <c r="E70" s="115">
        <v>4</v>
      </c>
      <c r="F70" s="115">
        <v>2</v>
      </c>
      <c r="G70" s="115">
        <v>1</v>
      </c>
      <c r="H70" s="141">
        <v>0</v>
      </c>
    </row>
    <row r="71" spans="1:8">
      <c r="A71" s="82">
        <f t="shared" si="8"/>
        <v>22</v>
      </c>
      <c r="B71" s="79">
        <v>44673</v>
      </c>
      <c r="C71" s="115">
        <v>3</v>
      </c>
      <c r="D71" s="115">
        <v>0</v>
      </c>
      <c r="E71" s="115">
        <v>2</v>
      </c>
      <c r="F71" s="115">
        <v>2</v>
      </c>
      <c r="G71" s="115">
        <v>2</v>
      </c>
      <c r="H71" s="141">
        <v>0</v>
      </c>
    </row>
    <row r="72" spans="1:8">
      <c r="A72" s="82">
        <f t="shared" si="8"/>
        <v>23</v>
      </c>
      <c r="B72" s="79">
        <v>44674</v>
      </c>
      <c r="C72" s="115">
        <v>3</v>
      </c>
      <c r="D72" s="115">
        <v>0</v>
      </c>
      <c r="E72" s="115">
        <v>3</v>
      </c>
      <c r="F72" s="115">
        <v>2</v>
      </c>
      <c r="G72" s="115">
        <v>1</v>
      </c>
      <c r="H72" s="141">
        <v>0</v>
      </c>
    </row>
    <row r="73" spans="1:8">
      <c r="A73" s="82">
        <f t="shared" si="8"/>
        <v>24</v>
      </c>
      <c r="B73" s="79">
        <v>44675</v>
      </c>
      <c r="C73" s="115">
        <v>0</v>
      </c>
      <c r="D73" s="115">
        <v>0</v>
      </c>
      <c r="E73" s="115">
        <v>0</v>
      </c>
      <c r="F73" s="115">
        <v>0</v>
      </c>
      <c r="G73" s="115">
        <v>0</v>
      </c>
      <c r="H73" s="141">
        <v>1</v>
      </c>
    </row>
    <row r="74" spans="1:8">
      <c r="A74" s="82">
        <f t="shared" si="8"/>
        <v>25</v>
      </c>
      <c r="B74" s="79">
        <v>44676</v>
      </c>
      <c r="C74" s="115">
        <v>4</v>
      </c>
      <c r="D74" s="115">
        <v>0</v>
      </c>
      <c r="E74" s="115">
        <v>4</v>
      </c>
      <c r="F74" s="115">
        <v>2</v>
      </c>
      <c r="G74" s="115">
        <v>1</v>
      </c>
      <c r="H74" s="141">
        <v>0</v>
      </c>
    </row>
    <row r="75" spans="1:8">
      <c r="A75" s="82">
        <f t="shared" si="8"/>
        <v>26</v>
      </c>
      <c r="B75" s="79">
        <v>44677</v>
      </c>
      <c r="C75" s="115">
        <v>3</v>
      </c>
      <c r="D75" s="115">
        <v>1</v>
      </c>
      <c r="E75" s="115">
        <v>7</v>
      </c>
      <c r="F75" s="115">
        <v>1</v>
      </c>
      <c r="G75" s="115">
        <v>1</v>
      </c>
      <c r="H75" s="141">
        <v>1</v>
      </c>
    </row>
    <row r="76" spans="1:8">
      <c r="A76" s="82">
        <f t="shared" si="8"/>
        <v>27</v>
      </c>
      <c r="B76" s="79">
        <v>44678</v>
      </c>
      <c r="C76" s="115">
        <v>2</v>
      </c>
      <c r="D76" s="115">
        <v>1</v>
      </c>
      <c r="E76" s="115">
        <v>3</v>
      </c>
      <c r="F76" s="115">
        <v>1</v>
      </c>
      <c r="G76" s="115">
        <v>0</v>
      </c>
      <c r="H76" s="141">
        <v>0</v>
      </c>
    </row>
    <row r="77" spans="1:8">
      <c r="A77" s="82">
        <f t="shared" si="8"/>
        <v>28</v>
      </c>
      <c r="B77" s="79">
        <v>44679</v>
      </c>
      <c r="C77" s="115">
        <v>2</v>
      </c>
      <c r="D77" s="115">
        <v>0</v>
      </c>
      <c r="E77" s="115">
        <v>0</v>
      </c>
      <c r="F77" s="115">
        <v>0</v>
      </c>
      <c r="G77" s="115">
        <v>0</v>
      </c>
      <c r="H77" s="141">
        <v>0</v>
      </c>
    </row>
    <row r="78" spans="1:8">
      <c r="A78" s="82">
        <f t="shared" si="8"/>
        <v>29</v>
      </c>
      <c r="B78" s="79">
        <v>44680</v>
      </c>
      <c r="C78" s="115">
        <v>2</v>
      </c>
      <c r="D78" s="115">
        <v>0</v>
      </c>
      <c r="E78" s="115">
        <v>2</v>
      </c>
      <c r="F78" s="115">
        <v>1</v>
      </c>
      <c r="G78" s="115">
        <v>1</v>
      </c>
      <c r="H78" s="141">
        <v>0</v>
      </c>
    </row>
    <row r="79" spans="1:8">
      <c r="A79" s="82">
        <f t="shared" si="8"/>
        <v>30</v>
      </c>
      <c r="B79" s="79">
        <v>44681</v>
      </c>
      <c r="C79" s="115">
        <v>2</v>
      </c>
      <c r="D79" s="115">
        <v>1</v>
      </c>
      <c r="E79" s="115">
        <v>4</v>
      </c>
      <c r="F79" s="115">
        <v>1</v>
      </c>
      <c r="G79" s="115">
        <v>2</v>
      </c>
      <c r="H79" s="141">
        <v>0</v>
      </c>
    </row>
    <row r="80" spans="1:8" ht="15.75" thickBot="1">
      <c r="A80" s="83"/>
      <c r="B80" s="147"/>
      <c r="C80" s="240"/>
      <c r="D80" s="240"/>
      <c r="E80" s="240"/>
      <c r="F80" s="240"/>
      <c r="G80" s="240"/>
      <c r="H80" s="241"/>
    </row>
    <row r="81" spans="1:8">
      <c r="A81" s="93" t="s">
        <v>4</v>
      </c>
      <c r="B81" s="94"/>
      <c r="C81" s="100">
        <f>SUM(C50:C80)</f>
        <v>52</v>
      </c>
      <c r="D81" s="100">
        <f t="shared" ref="D81:H81" si="15">SUM(D50:D80)</f>
        <v>7</v>
      </c>
      <c r="E81" s="100">
        <f t="shared" si="15"/>
        <v>99</v>
      </c>
      <c r="F81" s="100">
        <f t="shared" si="15"/>
        <v>39</v>
      </c>
      <c r="G81" s="100">
        <f t="shared" si="15"/>
        <v>40</v>
      </c>
      <c r="H81" s="100">
        <f t="shared" si="15"/>
        <v>9</v>
      </c>
    </row>
    <row r="82" spans="1:8" ht="15.75" thickBot="1">
      <c r="A82" s="95" t="s">
        <v>6</v>
      </c>
      <c r="B82" s="96"/>
      <c r="C82" s="20">
        <f>+C81/25</f>
        <v>2.08</v>
      </c>
      <c r="D82" s="20">
        <f t="shared" ref="D82:H82" si="16">+D81/25</f>
        <v>0.28000000000000003</v>
      </c>
      <c r="E82" s="20">
        <f t="shared" si="16"/>
        <v>3.96</v>
      </c>
      <c r="F82" s="20">
        <f t="shared" si="16"/>
        <v>1.56</v>
      </c>
      <c r="G82" s="20">
        <f t="shared" si="16"/>
        <v>1.6</v>
      </c>
      <c r="H82" s="20">
        <f t="shared" si="16"/>
        <v>0.36</v>
      </c>
    </row>
    <row r="86" spans="1:8" ht="26.25">
      <c r="A86" s="197" t="s">
        <v>49</v>
      </c>
      <c r="B86" s="195"/>
      <c r="C86" s="195"/>
      <c r="D86" s="195"/>
      <c r="E86" s="195"/>
      <c r="F86" s="195"/>
      <c r="G86" s="195"/>
      <c r="H86" s="195"/>
    </row>
    <row r="87" spans="1:8">
      <c r="A87" s="277" t="s">
        <v>56</v>
      </c>
      <c r="B87" s="277"/>
      <c r="C87" s="277"/>
      <c r="D87" s="277"/>
      <c r="E87" s="277"/>
      <c r="F87" s="277"/>
      <c r="G87" s="277"/>
      <c r="H87" s="277"/>
    </row>
    <row r="88" spans="1:8">
      <c r="A88" s="92" t="s">
        <v>0</v>
      </c>
    </row>
    <row r="89" spans="1:8">
      <c r="A89" s="92" t="s">
        <v>57</v>
      </c>
    </row>
    <row r="90" spans="1:8" ht="15.75" thickBot="1"/>
    <row r="91" spans="1:8" ht="15.75" thickBot="1">
      <c r="A91" s="28" t="s">
        <v>25</v>
      </c>
      <c r="B91" s="38" t="s">
        <v>79</v>
      </c>
      <c r="C91" s="278" t="s">
        <v>52</v>
      </c>
      <c r="D91" s="279"/>
      <c r="E91" s="280" t="s">
        <v>53</v>
      </c>
      <c r="F91" s="281"/>
      <c r="G91" s="279" t="s">
        <v>54</v>
      </c>
      <c r="H91" s="281"/>
    </row>
    <row r="92" spans="1:8">
      <c r="A92" s="81">
        <v>1</v>
      </c>
      <c r="B92" s="80">
        <v>44682</v>
      </c>
      <c r="C92" s="98">
        <v>0</v>
      </c>
      <c r="D92" s="98">
        <v>0</v>
      </c>
      <c r="E92" s="98">
        <v>0</v>
      </c>
      <c r="F92" s="98">
        <v>0</v>
      </c>
      <c r="G92" s="98">
        <v>0</v>
      </c>
      <c r="H92" s="99">
        <v>0</v>
      </c>
    </row>
    <row r="93" spans="1:8">
      <c r="A93" s="82">
        <f>+A92+1</f>
        <v>2</v>
      </c>
      <c r="B93" s="80">
        <v>44683</v>
      </c>
      <c r="C93" s="115">
        <v>3</v>
      </c>
      <c r="D93" s="115">
        <v>0</v>
      </c>
      <c r="E93" s="115">
        <v>3</v>
      </c>
      <c r="F93" s="115">
        <v>2</v>
      </c>
      <c r="G93" s="115">
        <v>3</v>
      </c>
      <c r="H93" s="141">
        <v>0</v>
      </c>
    </row>
    <row r="94" spans="1:8">
      <c r="A94" s="82">
        <f t="shared" ref="A94:A121" si="17">+A93+1</f>
        <v>3</v>
      </c>
      <c r="B94" s="80">
        <v>44684</v>
      </c>
      <c r="C94" s="115">
        <v>0</v>
      </c>
      <c r="D94" s="115">
        <v>0</v>
      </c>
      <c r="E94" s="115">
        <v>0</v>
      </c>
      <c r="F94" s="115">
        <v>0</v>
      </c>
      <c r="G94" s="115">
        <v>0</v>
      </c>
      <c r="H94" s="141">
        <v>0</v>
      </c>
    </row>
    <row r="95" spans="1:8">
      <c r="A95" s="82">
        <f t="shared" si="17"/>
        <v>4</v>
      </c>
      <c r="B95" s="80">
        <v>44685</v>
      </c>
      <c r="C95" s="115">
        <v>1</v>
      </c>
      <c r="D95" s="115">
        <v>1</v>
      </c>
      <c r="E95" s="115">
        <v>2</v>
      </c>
      <c r="F95" s="115">
        <v>1</v>
      </c>
      <c r="G95" s="115">
        <v>1</v>
      </c>
      <c r="H95" s="141">
        <v>0</v>
      </c>
    </row>
    <row r="96" spans="1:8">
      <c r="A96" s="82">
        <f t="shared" si="17"/>
        <v>5</v>
      </c>
      <c r="B96" s="80">
        <v>44686</v>
      </c>
      <c r="C96" s="115">
        <v>1</v>
      </c>
      <c r="D96" s="115">
        <v>0</v>
      </c>
      <c r="E96" s="115">
        <v>7</v>
      </c>
      <c r="F96" s="115">
        <v>0</v>
      </c>
      <c r="G96" s="115">
        <v>0</v>
      </c>
      <c r="H96" s="141">
        <v>2</v>
      </c>
    </row>
    <row r="97" spans="1:8">
      <c r="A97" s="82">
        <f t="shared" si="17"/>
        <v>6</v>
      </c>
      <c r="B97" s="80">
        <v>44687</v>
      </c>
      <c r="C97" s="115">
        <v>2</v>
      </c>
      <c r="D97" s="115">
        <v>0</v>
      </c>
      <c r="E97" s="115">
        <v>7</v>
      </c>
      <c r="F97" s="115">
        <v>0</v>
      </c>
      <c r="G97" s="115">
        <v>1</v>
      </c>
      <c r="H97" s="141">
        <v>2</v>
      </c>
    </row>
    <row r="98" spans="1:8">
      <c r="A98" s="82">
        <f t="shared" si="17"/>
        <v>7</v>
      </c>
      <c r="B98" s="80">
        <v>44688</v>
      </c>
      <c r="C98" s="115">
        <v>3</v>
      </c>
      <c r="D98" s="115">
        <v>1</v>
      </c>
      <c r="E98" s="115">
        <v>6</v>
      </c>
      <c r="F98" s="115">
        <v>1</v>
      </c>
      <c r="G98" s="115">
        <v>2</v>
      </c>
      <c r="H98" s="141">
        <v>0</v>
      </c>
    </row>
    <row r="99" spans="1:8">
      <c r="A99" s="82">
        <f t="shared" si="17"/>
        <v>8</v>
      </c>
      <c r="B99" s="80">
        <v>44689</v>
      </c>
      <c r="C99" s="115">
        <v>0</v>
      </c>
      <c r="D99" s="115">
        <v>0</v>
      </c>
      <c r="E99" s="115">
        <v>0</v>
      </c>
      <c r="F99" s="115">
        <v>0</v>
      </c>
      <c r="G99" s="115">
        <v>0</v>
      </c>
      <c r="H99" s="141">
        <v>0</v>
      </c>
    </row>
    <row r="100" spans="1:8">
      <c r="A100" s="82">
        <f t="shared" si="17"/>
        <v>9</v>
      </c>
      <c r="B100" s="80">
        <v>44690</v>
      </c>
      <c r="C100" s="115">
        <v>3</v>
      </c>
      <c r="D100" s="115">
        <v>1</v>
      </c>
      <c r="E100" s="115">
        <v>4</v>
      </c>
      <c r="F100" s="115">
        <v>2</v>
      </c>
      <c r="G100" s="115">
        <v>6</v>
      </c>
      <c r="H100" s="141">
        <v>2</v>
      </c>
    </row>
    <row r="101" spans="1:8">
      <c r="A101" s="82">
        <f t="shared" si="17"/>
        <v>10</v>
      </c>
      <c r="B101" s="80">
        <v>44691</v>
      </c>
      <c r="C101" s="115">
        <v>3</v>
      </c>
      <c r="D101" s="115">
        <v>0</v>
      </c>
      <c r="E101" s="115">
        <v>11</v>
      </c>
      <c r="F101" s="115">
        <v>3</v>
      </c>
      <c r="G101" s="115">
        <v>6</v>
      </c>
      <c r="H101" s="141">
        <v>2</v>
      </c>
    </row>
    <row r="102" spans="1:8">
      <c r="A102" s="82">
        <f t="shared" si="17"/>
        <v>11</v>
      </c>
      <c r="B102" s="80">
        <v>44692</v>
      </c>
      <c r="C102" s="115">
        <v>6</v>
      </c>
      <c r="D102" s="115">
        <v>1</v>
      </c>
      <c r="E102" s="115">
        <v>8</v>
      </c>
      <c r="F102" s="115">
        <v>0</v>
      </c>
      <c r="G102" s="115">
        <v>6</v>
      </c>
      <c r="H102" s="141">
        <v>0</v>
      </c>
    </row>
    <row r="103" spans="1:8">
      <c r="A103" s="82">
        <f t="shared" si="17"/>
        <v>12</v>
      </c>
      <c r="B103" s="80">
        <v>44693</v>
      </c>
      <c r="C103" s="115">
        <v>7</v>
      </c>
      <c r="D103" s="115">
        <v>1</v>
      </c>
      <c r="E103" s="115">
        <v>58</v>
      </c>
      <c r="F103" s="115">
        <v>2</v>
      </c>
      <c r="G103" s="115">
        <v>4</v>
      </c>
      <c r="H103" s="141">
        <v>0</v>
      </c>
    </row>
    <row r="104" spans="1:8">
      <c r="A104" s="82">
        <f t="shared" si="17"/>
        <v>13</v>
      </c>
      <c r="B104" s="80">
        <v>44694</v>
      </c>
      <c r="C104" s="115">
        <v>6</v>
      </c>
      <c r="D104" s="115">
        <v>0</v>
      </c>
      <c r="E104" s="115">
        <v>11</v>
      </c>
      <c r="F104" s="115">
        <v>1</v>
      </c>
      <c r="G104" s="115">
        <v>7</v>
      </c>
      <c r="H104" s="141">
        <v>1</v>
      </c>
    </row>
    <row r="105" spans="1:8">
      <c r="A105" s="82">
        <f t="shared" si="17"/>
        <v>14</v>
      </c>
      <c r="B105" s="80">
        <v>44695</v>
      </c>
      <c r="C105" s="115">
        <v>7</v>
      </c>
      <c r="D105" s="115">
        <v>2</v>
      </c>
      <c r="E105" s="115">
        <v>7</v>
      </c>
      <c r="F105" s="115">
        <v>2</v>
      </c>
      <c r="G105" s="115">
        <v>4</v>
      </c>
      <c r="H105" s="141">
        <v>0</v>
      </c>
    </row>
    <row r="106" spans="1:8">
      <c r="A106" s="82">
        <f t="shared" si="17"/>
        <v>15</v>
      </c>
      <c r="B106" s="80">
        <v>44696</v>
      </c>
      <c r="C106" s="115">
        <v>0</v>
      </c>
      <c r="D106" s="115">
        <v>0</v>
      </c>
      <c r="E106" s="115">
        <v>0</v>
      </c>
      <c r="F106" s="115">
        <v>0</v>
      </c>
      <c r="G106" s="115">
        <v>0</v>
      </c>
      <c r="H106" s="141">
        <v>0</v>
      </c>
    </row>
    <row r="107" spans="1:8">
      <c r="A107" s="82">
        <f t="shared" si="17"/>
        <v>16</v>
      </c>
      <c r="B107" s="80">
        <v>44697</v>
      </c>
      <c r="C107" s="115">
        <v>9</v>
      </c>
      <c r="D107" s="115">
        <v>2</v>
      </c>
      <c r="E107" s="115">
        <v>10</v>
      </c>
      <c r="F107" s="115">
        <v>2</v>
      </c>
      <c r="G107" s="115">
        <v>2</v>
      </c>
      <c r="H107" s="141">
        <v>0</v>
      </c>
    </row>
    <row r="108" spans="1:8">
      <c r="A108" s="82">
        <f t="shared" si="17"/>
        <v>17</v>
      </c>
      <c r="B108" s="80">
        <v>44698</v>
      </c>
      <c r="C108" s="115">
        <v>8</v>
      </c>
      <c r="D108" s="115">
        <v>2</v>
      </c>
      <c r="E108" s="115">
        <v>12</v>
      </c>
      <c r="F108" s="115">
        <v>2</v>
      </c>
      <c r="G108" s="115">
        <v>0</v>
      </c>
      <c r="H108" s="141">
        <v>0</v>
      </c>
    </row>
    <row r="109" spans="1:8">
      <c r="A109" s="82">
        <f t="shared" si="17"/>
        <v>18</v>
      </c>
      <c r="B109" s="80">
        <v>44699</v>
      </c>
      <c r="C109" s="115">
        <v>7</v>
      </c>
      <c r="D109" s="115">
        <v>0</v>
      </c>
      <c r="E109" s="115">
        <v>5</v>
      </c>
      <c r="F109" s="115">
        <v>1</v>
      </c>
      <c r="G109" s="115">
        <v>5</v>
      </c>
      <c r="H109" s="141">
        <v>1</v>
      </c>
    </row>
    <row r="110" spans="1:8">
      <c r="A110" s="82">
        <f t="shared" si="17"/>
        <v>19</v>
      </c>
      <c r="B110" s="80">
        <v>44700</v>
      </c>
      <c r="C110" s="115">
        <v>9</v>
      </c>
      <c r="D110" s="115">
        <v>2</v>
      </c>
      <c r="E110" s="115">
        <v>5</v>
      </c>
      <c r="F110" s="115">
        <v>1</v>
      </c>
      <c r="G110" s="115">
        <v>5</v>
      </c>
      <c r="H110" s="141">
        <v>1</v>
      </c>
    </row>
    <row r="111" spans="1:8">
      <c r="A111" s="82">
        <f t="shared" si="17"/>
        <v>20</v>
      </c>
      <c r="B111" s="80">
        <v>44701</v>
      </c>
      <c r="C111" s="115">
        <v>7</v>
      </c>
      <c r="D111" s="115">
        <v>2</v>
      </c>
      <c r="E111" s="115">
        <v>4</v>
      </c>
      <c r="F111" s="115">
        <v>1</v>
      </c>
      <c r="G111" s="115">
        <v>6</v>
      </c>
      <c r="H111" s="141">
        <v>1</v>
      </c>
    </row>
    <row r="112" spans="1:8">
      <c r="A112" s="82">
        <f t="shared" si="17"/>
        <v>21</v>
      </c>
      <c r="B112" s="80">
        <v>44702</v>
      </c>
      <c r="C112" s="115">
        <v>8</v>
      </c>
      <c r="D112" s="115">
        <v>1</v>
      </c>
      <c r="E112" s="115">
        <v>6</v>
      </c>
      <c r="F112" s="115">
        <v>1</v>
      </c>
      <c r="G112" s="115">
        <v>4</v>
      </c>
      <c r="H112" s="141">
        <v>1</v>
      </c>
    </row>
    <row r="113" spans="1:8">
      <c r="A113" s="82">
        <f t="shared" si="17"/>
        <v>22</v>
      </c>
      <c r="B113" s="80">
        <v>44703</v>
      </c>
      <c r="C113" s="115">
        <v>0</v>
      </c>
      <c r="D113" s="115">
        <v>0</v>
      </c>
      <c r="E113" s="115">
        <v>0</v>
      </c>
      <c r="F113" s="115">
        <v>0</v>
      </c>
      <c r="G113" s="115">
        <v>0</v>
      </c>
      <c r="H113" s="141">
        <v>0</v>
      </c>
    </row>
    <row r="114" spans="1:8">
      <c r="A114" s="82">
        <f t="shared" si="17"/>
        <v>23</v>
      </c>
      <c r="B114" s="80">
        <v>44704</v>
      </c>
      <c r="C114" s="115">
        <v>5</v>
      </c>
      <c r="D114" s="115">
        <v>1</v>
      </c>
      <c r="E114" s="115">
        <v>8</v>
      </c>
      <c r="F114" s="115">
        <v>1</v>
      </c>
      <c r="G114" s="115">
        <v>4</v>
      </c>
      <c r="H114" s="141">
        <v>1</v>
      </c>
    </row>
    <row r="115" spans="1:8">
      <c r="A115" s="82">
        <f t="shared" si="17"/>
        <v>24</v>
      </c>
      <c r="B115" s="80">
        <v>44705</v>
      </c>
      <c r="C115" s="115">
        <v>6</v>
      </c>
      <c r="D115" s="115">
        <v>0</v>
      </c>
      <c r="E115" s="115">
        <v>6</v>
      </c>
      <c r="F115" s="115">
        <v>1</v>
      </c>
      <c r="G115" s="115">
        <v>6</v>
      </c>
      <c r="H115" s="141">
        <v>0</v>
      </c>
    </row>
    <row r="116" spans="1:8">
      <c r="A116" s="82">
        <f t="shared" si="17"/>
        <v>25</v>
      </c>
      <c r="B116" s="80">
        <v>44706</v>
      </c>
      <c r="C116" s="115">
        <v>7</v>
      </c>
      <c r="D116" s="115">
        <v>1</v>
      </c>
      <c r="E116" s="115">
        <v>10</v>
      </c>
      <c r="F116" s="115">
        <v>1</v>
      </c>
      <c r="G116" s="115">
        <v>6</v>
      </c>
      <c r="H116" s="141">
        <v>1</v>
      </c>
    </row>
    <row r="117" spans="1:8">
      <c r="A117" s="82">
        <f t="shared" si="17"/>
        <v>26</v>
      </c>
      <c r="B117" s="80">
        <v>44707</v>
      </c>
      <c r="C117" s="115">
        <v>6</v>
      </c>
      <c r="D117" s="115">
        <v>0</v>
      </c>
      <c r="E117" s="115">
        <v>10</v>
      </c>
      <c r="F117" s="115">
        <v>1</v>
      </c>
      <c r="G117" s="115">
        <v>2</v>
      </c>
      <c r="H117" s="141">
        <v>0</v>
      </c>
    </row>
    <row r="118" spans="1:8">
      <c r="A118" s="82">
        <f t="shared" si="17"/>
        <v>27</v>
      </c>
      <c r="B118" s="80">
        <v>44708</v>
      </c>
      <c r="C118" s="115">
        <v>8</v>
      </c>
      <c r="D118" s="115">
        <v>1</v>
      </c>
      <c r="E118" s="115">
        <v>8</v>
      </c>
      <c r="F118" s="115">
        <v>0</v>
      </c>
      <c r="G118" s="115">
        <v>4</v>
      </c>
      <c r="H118" s="141">
        <v>0</v>
      </c>
    </row>
    <row r="119" spans="1:8">
      <c r="A119" s="82">
        <f t="shared" si="17"/>
        <v>28</v>
      </c>
      <c r="B119" s="80">
        <v>44709</v>
      </c>
      <c r="C119" s="115">
        <v>6</v>
      </c>
      <c r="D119" s="115">
        <v>0</v>
      </c>
      <c r="E119" s="115">
        <v>12</v>
      </c>
      <c r="F119" s="115">
        <v>1</v>
      </c>
      <c r="G119" s="115">
        <v>4</v>
      </c>
      <c r="H119" s="141">
        <v>0</v>
      </c>
    </row>
    <row r="120" spans="1:8">
      <c r="A120" s="82">
        <f t="shared" si="17"/>
        <v>29</v>
      </c>
      <c r="B120" s="80">
        <v>44710</v>
      </c>
      <c r="C120" s="115">
        <v>8</v>
      </c>
      <c r="D120" s="115">
        <v>0</v>
      </c>
      <c r="E120" s="115">
        <v>10</v>
      </c>
      <c r="F120" s="115">
        <v>0</v>
      </c>
      <c r="G120" s="115">
        <v>4</v>
      </c>
      <c r="H120" s="141">
        <v>0</v>
      </c>
    </row>
    <row r="121" spans="1:8">
      <c r="A121" s="82">
        <f t="shared" si="17"/>
        <v>30</v>
      </c>
      <c r="B121" s="80">
        <v>44711</v>
      </c>
      <c r="C121" s="115">
        <v>8</v>
      </c>
      <c r="D121" s="115">
        <v>0</v>
      </c>
      <c r="E121" s="115">
        <v>10</v>
      </c>
      <c r="F121" s="115">
        <v>0</v>
      </c>
      <c r="G121" s="115">
        <v>4</v>
      </c>
      <c r="H121" s="141">
        <v>0</v>
      </c>
    </row>
    <row r="122" spans="1:8" ht="15.75" thickBot="1">
      <c r="A122" s="83">
        <v>31</v>
      </c>
      <c r="B122" s="80">
        <v>44712</v>
      </c>
      <c r="C122" s="123">
        <v>9</v>
      </c>
      <c r="D122" s="123">
        <v>0</v>
      </c>
      <c r="E122" s="123">
        <v>12</v>
      </c>
      <c r="F122" s="123">
        <v>0</v>
      </c>
      <c r="G122" s="123">
        <v>0</v>
      </c>
      <c r="H122" s="246">
        <v>0</v>
      </c>
    </row>
    <row r="123" spans="1:8">
      <c r="A123" s="93" t="s">
        <v>4</v>
      </c>
      <c r="B123" s="94"/>
      <c r="C123" s="100">
        <f>SUM(C92:C122)</f>
        <v>153</v>
      </c>
      <c r="D123" s="100">
        <f t="shared" ref="D123:H123" si="18">SUM(D92:D122)</f>
        <v>19</v>
      </c>
      <c r="E123" s="100">
        <f t="shared" si="18"/>
        <v>252</v>
      </c>
      <c r="F123" s="100">
        <f t="shared" si="18"/>
        <v>27</v>
      </c>
      <c r="G123" s="100">
        <f t="shared" si="18"/>
        <v>96</v>
      </c>
      <c r="H123" s="100">
        <f t="shared" si="18"/>
        <v>15</v>
      </c>
    </row>
    <row r="124" spans="1:8" ht="15.75" thickBot="1">
      <c r="A124" s="95" t="s">
        <v>6</v>
      </c>
      <c r="B124" s="96"/>
      <c r="C124" s="20">
        <f>+C123/25</f>
        <v>6.12</v>
      </c>
      <c r="D124" s="20">
        <f t="shared" ref="D124:H124" si="19">+D123/25</f>
        <v>0.76</v>
      </c>
      <c r="E124" s="20">
        <f t="shared" si="19"/>
        <v>10.08</v>
      </c>
      <c r="F124" s="20">
        <f t="shared" si="19"/>
        <v>1.08</v>
      </c>
      <c r="G124" s="20">
        <f t="shared" si="19"/>
        <v>3.84</v>
      </c>
      <c r="H124" s="20">
        <f t="shared" si="19"/>
        <v>0.6</v>
      </c>
    </row>
  </sheetData>
  <mergeCells count="20">
    <mergeCell ref="C91:D91"/>
    <mergeCell ref="E91:F91"/>
    <mergeCell ref="G91:H91"/>
    <mergeCell ref="J1:Q1"/>
    <mergeCell ref="J20:Q20"/>
    <mergeCell ref="L24:M24"/>
    <mergeCell ref="N24:O24"/>
    <mergeCell ref="P24:Q24"/>
    <mergeCell ref="A45:H45"/>
    <mergeCell ref="C49:D49"/>
    <mergeCell ref="E49:F49"/>
    <mergeCell ref="G49:H49"/>
    <mergeCell ref="L5:M5"/>
    <mergeCell ref="J44:Q44"/>
    <mergeCell ref="L48:M48"/>
    <mergeCell ref="N48:O48"/>
    <mergeCell ref="P48:Q48"/>
    <mergeCell ref="N5:O5"/>
    <mergeCell ref="P5:Q5"/>
    <mergeCell ref="A87:H87"/>
  </mergeCells>
  <pageMargins left="0.2" right="0.34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2:M100"/>
  <sheetViews>
    <sheetView topLeftCell="A50" workbookViewId="0">
      <selection activeCell="I64" sqref="I64"/>
    </sheetView>
  </sheetViews>
  <sheetFormatPr defaultRowHeight="15"/>
  <cols>
    <col min="1" max="1" width="11.42578125" customWidth="1"/>
    <col min="2" max="2" width="18.7109375" customWidth="1"/>
    <col min="3" max="3" width="17.7109375" customWidth="1"/>
    <col min="4" max="4" width="21" customWidth="1"/>
    <col min="7" max="7" width="13.28515625" customWidth="1"/>
    <col min="8" max="8" width="18.7109375" customWidth="1"/>
    <col min="9" max="9" width="18" customWidth="1"/>
  </cols>
  <sheetData>
    <row r="2" spans="6:13" ht="23.25">
      <c r="F2" s="143" t="s">
        <v>49</v>
      </c>
      <c r="G2" s="143"/>
      <c r="H2" s="143"/>
      <c r="I2" s="143"/>
      <c r="J2" s="143"/>
      <c r="K2" s="143"/>
      <c r="L2" s="143"/>
      <c r="M2" s="143"/>
    </row>
    <row r="3" spans="6:13">
      <c r="F3" t="s">
        <v>56</v>
      </c>
    </row>
    <row r="4" spans="6:13">
      <c r="F4" t="s">
        <v>0</v>
      </c>
    </row>
    <row r="5" spans="6:13" ht="15.75" thickBot="1">
      <c r="F5" t="s">
        <v>61</v>
      </c>
    </row>
    <row r="6" spans="6:13">
      <c r="F6" s="101" t="s">
        <v>25</v>
      </c>
      <c r="G6" s="136" t="s">
        <v>47</v>
      </c>
      <c r="H6" s="273" t="s">
        <v>60</v>
      </c>
      <c r="I6" s="274"/>
      <c r="J6" s="283"/>
      <c r="K6" s="283"/>
      <c r="L6" s="283"/>
      <c r="M6" s="283"/>
    </row>
    <row r="7" spans="6:13" ht="15.75" thickBot="1">
      <c r="F7" s="103"/>
      <c r="G7" s="104"/>
      <c r="H7" s="104" t="s">
        <v>2</v>
      </c>
      <c r="I7" s="105" t="s">
        <v>40</v>
      </c>
      <c r="J7" s="139"/>
      <c r="K7" s="139"/>
      <c r="L7" s="139"/>
      <c r="M7" s="139"/>
    </row>
    <row r="8" spans="6:13">
      <c r="F8" s="81">
        <v>1</v>
      </c>
      <c r="G8" s="106">
        <v>44044</v>
      </c>
      <c r="H8" s="24">
        <v>46</v>
      </c>
      <c r="I8" s="25">
        <v>29</v>
      </c>
      <c r="J8" s="139"/>
      <c r="K8" s="139"/>
      <c r="L8" s="139"/>
      <c r="M8" s="139"/>
    </row>
    <row r="9" spans="6:13">
      <c r="F9" s="82">
        <f>+F8+1</f>
        <v>2</v>
      </c>
      <c r="G9" s="107">
        <v>44076</v>
      </c>
      <c r="H9" s="1">
        <v>48</v>
      </c>
      <c r="I9" s="14">
        <v>22</v>
      </c>
      <c r="J9" s="139"/>
      <c r="K9" s="139"/>
      <c r="L9" s="139"/>
      <c r="M9" s="139"/>
    </row>
    <row r="10" spans="6:13">
      <c r="F10" s="82">
        <f t="shared" ref="F10:F13" si="0">+F9+1</f>
        <v>3</v>
      </c>
      <c r="G10" s="107">
        <v>44107</v>
      </c>
      <c r="H10" s="1">
        <v>49</v>
      </c>
      <c r="I10" s="14">
        <v>19</v>
      </c>
      <c r="J10" s="139"/>
      <c r="K10" s="139"/>
      <c r="L10" s="139"/>
      <c r="M10" s="139"/>
    </row>
    <row r="11" spans="6:13">
      <c r="F11" s="82">
        <f t="shared" si="0"/>
        <v>4</v>
      </c>
      <c r="G11" s="107">
        <v>44139</v>
      </c>
      <c r="H11" s="1">
        <v>52</v>
      </c>
      <c r="I11" s="14">
        <v>20</v>
      </c>
      <c r="J11" s="139"/>
      <c r="K11" s="139"/>
      <c r="L11" s="139"/>
      <c r="M11" s="139"/>
    </row>
    <row r="12" spans="6:13">
      <c r="F12" s="82">
        <f t="shared" si="0"/>
        <v>5</v>
      </c>
      <c r="G12" s="107">
        <v>44170</v>
      </c>
      <c r="H12" s="1">
        <v>55</v>
      </c>
      <c r="I12" s="14">
        <v>24</v>
      </c>
      <c r="J12" s="139"/>
      <c r="K12" s="139"/>
      <c r="L12" s="139"/>
      <c r="M12" s="139"/>
    </row>
    <row r="13" spans="6:13">
      <c r="F13" s="82">
        <f t="shared" si="0"/>
        <v>6</v>
      </c>
      <c r="G13" s="107">
        <v>44049</v>
      </c>
      <c r="H13" s="1">
        <v>49</v>
      </c>
      <c r="I13" s="14">
        <v>28</v>
      </c>
      <c r="J13" s="139"/>
      <c r="K13" s="139"/>
      <c r="L13" s="139"/>
      <c r="M13" s="139"/>
    </row>
    <row r="14" spans="6:13" ht="15.75" thickBot="1">
      <c r="F14" s="83"/>
      <c r="G14" s="108"/>
      <c r="H14" s="15"/>
      <c r="I14" s="16"/>
      <c r="J14" s="139"/>
      <c r="K14" s="139"/>
      <c r="L14" s="139"/>
      <c r="M14" s="139"/>
    </row>
    <row r="15" spans="6:13">
      <c r="F15" s="110" t="s">
        <v>4</v>
      </c>
      <c r="G15" s="109"/>
      <c r="H15" s="136">
        <f>SUM(H8:H14)</f>
        <v>299</v>
      </c>
      <c r="I15" s="137">
        <f t="shared" ref="I15" si="1">SUM(I8:I14)</f>
        <v>142</v>
      </c>
      <c r="J15" s="139"/>
      <c r="K15" s="139"/>
      <c r="L15" s="139"/>
      <c r="M15" s="139"/>
    </row>
    <row r="16" spans="6:13">
      <c r="F16" s="114" t="s">
        <v>5</v>
      </c>
      <c r="G16" s="1"/>
      <c r="H16" s="115">
        <f>H15/6</f>
        <v>49.833333333333336</v>
      </c>
      <c r="I16" s="141">
        <f t="shared" ref="I16" si="2">I15/6</f>
        <v>23.666666666666668</v>
      </c>
      <c r="J16" s="140"/>
      <c r="K16" s="140"/>
      <c r="L16" s="140"/>
      <c r="M16" s="140"/>
    </row>
    <row r="17" spans="1:13" ht="15.75" thickBot="1">
      <c r="F17" s="112" t="s">
        <v>6</v>
      </c>
      <c r="G17" s="104"/>
      <c r="H17" s="116">
        <f>H16/25</f>
        <v>1.9933333333333334</v>
      </c>
      <c r="I17" s="142">
        <f t="shared" ref="I17" si="3">I16/25</f>
        <v>0.94666666666666677</v>
      </c>
      <c r="J17" s="140"/>
      <c r="K17" s="140"/>
      <c r="L17" s="140"/>
      <c r="M17" s="140"/>
    </row>
    <row r="21" spans="1:13" ht="26.25">
      <c r="A21" s="197" t="s">
        <v>49</v>
      </c>
      <c r="B21" s="195"/>
      <c r="C21" s="195"/>
      <c r="D21" s="195"/>
      <c r="F21" s="143" t="s">
        <v>49</v>
      </c>
      <c r="G21" s="143"/>
      <c r="H21" s="143"/>
      <c r="I21" s="143"/>
      <c r="J21" s="143"/>
      <c r="K21" s="143"/>
      <c r="L21" s="143"/>
      <c r="M21" s="143"/>
    </row>
    <row r="22" spans="1:13">
      <c r="A22" s="277" t="s">
        <v>56</v>
      </c>
      <c r="B22" s="277"/>
      <c r="C22" s="277"/>
      <c r="D22" s="277"/>
      <c r="F22" s="198" t="s">
        <v>56</v>
      </c>
      <c r="G22" s="198"/>
      <c r="H22" s="198"/>
      <c r="I22" s="198"/>
    </row>
    <row r="23" spans="1:13">
      <c r="A23" s="92" t="s">
        <v>0</v>
      </c>
      <c r="F23" s="198" t="s">
        <v>0</v>
      </c>
      <c r="G23" s="198"/>
      <c r="H23" s="198"/>
      <c r="I23" s="198"/>
    </row>
    <row r="24" spans="1:13" ht="15.75" thickBot="1">
      <c r="A24" s="92" t="s">
        <v>61</v>
      </c>
      <c r="F24" s="198" t="s">
        <v>61</v>
      </c>
      <c r="G24" s="198"/>
      <c r="H24" s="198"/>
      <c r="I24" s="198"/>
    </row>
    <row r="25" spans="1:13" ht="15.75" thickBot="1">
      <c r="F25" s="110" t="s">
        <v>25</v>
      </c>
      <c r="G25" s="191" t="s">
        <v>47</v>
      </c>
      <c r="H25" s="273" t="s">
        <v>60</v>
      </c>
      <c r="I25" s="274"/>
      <c r="J25" s="249"/>
      <c r="K25" s="249"/>
      <c r="L25" s="249"/>
      <c r="M25" s="249"/>
    </row>
    <row r="26" spans="1:13" ht="15.75" thickBot="1">
      <c r="A26" s="28" t="s">
        <v>25</v>
      </c>
      <c r="B26" s="38" t="s">
        <v>79</v>
      </c>
      <c r="C26" s="38" t="s">
        <v>2</v>
      </c>
      <c r="D26" s="39" t="s">
        <v>40</v>
      </c>
      <c r="F26" s="112"/>
      <c r="G26" s="85"/>
      <c r="H26" s="85" t="s">
        <v>2</v>
      </c>
      <c r="I26" s="113" t="s">
        <v>40</v>
      </c>
      <c r="J26" s="134"/>
      <c r="K26" s="134"/>
      <c r="L26" s="134"/>
      <c r="M26" s="134"/>
    </row>
    <row r="27" spans="1:13">
      <c r="A27" s="81">
        <v>1</v>
      </c>
      <c r="B27" s="80">
        <v>44652</v>
      </c>
      <c r="C27" s="24">
        <v>2</v>
      </c>
      <c r="D27" s="25">
        <v>4</v>
      </c>
      <c r="F27" s="199">
        <v>1</v>
      </c>
      <c r="G27" s="200">
        <v>44197</v>
      </c>
      <c r="H27" s="144">
        <v>55</v>
      </c>
      <c r="I27" s="201">
        <v>22</v>
      </c>
      <c r="J27" s="139"/>
      <c r="K27" s="139"/>
      <c r="L27" s="139"/>
      <c r="M27" s="139"/>
    </row>
    <row r="28" spans="1:13">
      <c r="A28" s="82">
        <f>+A27+1</f>
        <v>2</v>
      </c>
      <c r="B28" s="79">
        <v>44653</v>
      </c>
      <c r="C28" s="1">
        <v>4</v>
      </c>
      <c r="D28" s="14">
        <v>2</v>
      </c>
      <c r="F28" s="129">
        <f>+F27+1</f>
        <v>2</v>
      </c>
      <c r="G28" s="202">
        <v>44229</v>
      </c>
      <c r="H28" s="128">
        <v>58</v>
      </c>
      <c r="I28" s="203">
        <v>26</v>
      </c>
      <c r="J28" s="139"/>
      <c r="K28" s="139"/>
      <c r="L28" s="139"/>
      <c r="M28" s="139"/>
    </row>
    <row r="29" spans="1:13">
      <c r="A29" s="82">
        <f t="shared" ref="A29:A56" si="4">+A28+1</f>
        <v>3</v>
      </c>
      <c r="B29" s="79">
        <v>44654</v>
      </c>
      <c r="C29" s="1">
        <v>0</v>
      </c>
      <c r="D29" s="14">
        <v>0</v>
      </c>
      <c r="F29" s="129">
        <f t="shared" ref="F29:F38" si="5">+F28+1</f>
        <v>3</v>
      </c>
      <c r="G29" s="202">
        <v>44258</v>
      </c>
      <c r="H29" s="128">
        <v>49</v>
      </c>
      <c r="I29" s="203">
        <v>20</v>
      </c>
      <c r="J29" s="139"/>
      <c r="K29" s="139"/>
      <c r="L29" s="139"/>
      <c r="M29" s="139"/>
    </row>
    <row r="30" spans="1:13">
      <c r="A30" s="82">
        <f t="shared" si="4"/>
        <v>4</v>
      </c>
      <c r="B30" s="79">
        <v>44655</v>
      </c>
      <c r="C30" s="1">
        <v>5</v>
      </c>
      <c r="D30" s="14">
        <v>4</v>
      </c>
      <c r="F30" s="129">
        <f t="shared" si="5"/>
        <v>4</v>
      </c>
      <c r="G30" s="202">
        <v>44290</v>
      </c>
      <c r="H30" s="128">
        <v>18</v>
      </c>
      <c r="I30" s="203">
        <v>11</v>
      </c>
      <c r="J30" s="139"/>
      <c r="K30" s="139"/>
      <c r="L30" s="139"/>
      <c r="M30" s="139"/>
    </row>
    <row r="31" spans="1:13">
      <c r="A31" s="82">
        <f t="shared" si="4"/>
        <v>5</v>
      </c>
      <c r="B31" s="79">
        <v>44656</v>
      </c>
      <c r="C31" s="1">
        <v>2</v>
      </c>
      <c r="D31" s="14">
        <v>2</v>
      </c>
      <c r="F31" s="129">
        <f t="shared" si="5"/>
        <v>5</v>
      </c>
      <c r="G31" s="202">
        <v>44321</v>
      </c>
      <c r="H31" s="128">
        <v>22</v>
      </c>
      <c r="I31" s="203">
        <v>14</v>
      </c>
      <c r="J31" s="139"/>
      <c r="K31" s="139"/>
      <c r="L31" s="139"/>
      <c r="M31" s="139"/>
    </row>
    <row r="32" spans="1:13">
      <c r="A32" s="82">
        <f t="shared" si="4"/>
        <v>6</v>
      </c>
      <c r="B32" s="79">
        <v>44657</v>
      </c>
      <c r="C32" s="1">
        <v>4</v>
      </c>
      <c r="D32" s="14">
        <v>2</v>
      </c>
      <c r="F32" s="129">
        <f t="shared" si="5"/>
        <v>6</v>
      </c>
      <c r="G32" s="202">
        <v>44353</v>
      </c>
      <c r="H32" s="128">
        <v>36</v>
      </c>
      <c r="I32" s="203">
        <v>20</v>
      </c>
      <c r="J32" s="139"/>
      <c r="K32" s="139"/>
      <c r="L32" s="139"/>
      <c r="M32" s="139"/>
    </row>
    <row r="33" spans="1:13">
      <c r="A33" s="82">
        <f t="shared" si="4"/>
        <v>7</v>
      </c>
      <c r="B33" s="79">
        <v>44658</v>
      </c>
      <c r="C33" s="1">
        <v>3</v>
      </c>
      <c r="D33" s="14">
        <v>3</v>
      </c>
      <c r="F33" s="129">
        <f t="shared" si="5"/>
        <v>7</v>
      </c>
      <c r="G33" s="202">
        <v>44384</v>
      </c>
      <c r="H33" s="144">
        <v>39</v>
      </c>
      <c r="I33" s="201">
        <v>24</v>
      </c>
      <c r="J33" s="139"/>
      <c r="K33" s="139"/>
      <c r="L33" s="139"/>
      <c r="M33" s="139"/>
    </row>
    <row r="34" spans="1:13">
      <c r="A34" s="82">
        <f t="shared" si="4"/>
        <v>8</v>
      </c>
      <c r="B34" s="79">
        <v>44659</v>
      </c>
      <c r="C34" s="1">
        <v>5</v>
      </c>
      <c r="D34" s="14">
        <v>4</v>
      </c>
      <c r="F34" s="129">
        <f t="shared" si="5"/>
        <v>8</v>
      </c>
      <c r="G34" s="202">
        <v>44416</v>
      </c>
      <c r="H34" s="128">
        <v>46</v>
      </c>
      <c r="I34" s="203">
        <v>28</v>
      </c>
      <c r="J34" s="139"/>
      <c r="K34" s="139"/>
      <c r="L34" s="139"/>
      <c r="M34" s="139"/>
    </row>
    <row r="35" spans="1:13">
      <c r="A35" s="82">
        <f t="shared" si="4"/>
        <v>9</v>
      </c>
      <c r="B35" s="79">
        <v>44660</v>
      </c>
      <c r="C35" s="1">
        <v>2</v>
      </c>
      <c r="D35" s="14">
        <v>3</v>
      </c>
      <c r="F35" s="129">
        <f t="shared" si="5"/>
        <v>9</v>
      </c>
      <c r="G35" s="202">
        <v>44448</v>
      </c>
      <c r="H35" s="128">
        <v>52</v>
      </c>
      <c r="I35" s="203">
        <v>23</v>
      </c>
      <c r="J35" s="139"/>
      <c r="K35" s="139"/>
      <c r="L35" s="139"/>
      <c r="M35" s="139"/>
    </row>
    <row r="36" spans="1:13">
      <c r="A36" s="82">
        <f t="shared" si="4"/>
        <v>10</v>
      </c>
      <c r="B36" s="79">
        <v>44661</v>
      </c>
      <c r="C36" s="1">
        <v>0</v>
      </c>
      <c r="D36" s="14">
        <v>0</v>
      </c>
      <c r="F36" s="129">
        <f t="shared" si="5"/>
        <v>10</v>
      </c>
      <c r="G36" s="202">
        <v>44479</v>
      </c>
      <c r="H36" s="128">
        <v>58</v>
      </c>
      <c r="I36" s="203">
        <v>21</v>
      </c>
      <c r="J36" s="139"/>
      <c r="K36" s="139"/>
      <c r="L36" s="139"/>
      <c r="M36" s="139"/>
    </row>
    <row r="37" spans="1:13">
      <c r="A37" s="82">
        <f t="shared" si="4"/>
        <v>11</v>
      </c>
      <c r="B37" s="79">
        <v>44662</v>
      </c>
      <c r="C37" s="1">
        <v>4</v>
      </c>
      <c r="D37" s="14">
        <v>3</v>
      </c>
      <c r="F37" s="129">
        <f t="shared" si="5"/>
        <v>11</v>
      </c>
      <c r="G37" s="202">
        <v>44511</v>
      </c>
      <c r="H37" s="128">
        <v>56</v>
      </c>
      <c r="I37" s="203">
        <v>20</v>
      </c>
      <c r="J37" s="139"/>
      <c r="K37" s="139"/>
      <c r="L37" s="139"/>
      <c r="M37" s="139"/>
    </row>
    <row r="38" spans="1:13" ht="15.75" thickBot="1">
      <c r="A38" s="82">
        <f t="shared" si="4"/>
        <v>12</v>
      </c>
      <c r="B38" s="79">
        <v>44663</v>
      </c>
      <c r="C38" s="1">
        <v>3</v>
      </c>
      <c r="D38" s="14">
        <v>6</v>
      </c>
      <c r="F38" s="130">
        <f t="shared" si="5"/>
        <v>12</v>
      </c>
      <c r="G38" s="204">
        <v>44542</v>
      </c>
      <c r="H38" s="128">
        <v>61</v>
      </c>
      <c r="I38" s="203">
        <v>26</v>
      </c>
      <c r="J38" s="139"/>
      <c r="K38" s="139"/>
      <c r="L38" s="139"/>
      <c r="M38" s="139"/>
    </row>
    <row r="39" spans="1:13">
      <c r="A39" s="82">
        <f t="shared" si="4"/>
        <v>13</v>
      </c>
      <c r="B39" s="79">
        <v>44664</v>
      </c>
      <c r="C39" s="1">
        <v>3</v>
      </c>
      <c r="D39" s="14">
        <v>0</v>
      </c>
      <c r="F39" s="110" t="s">
        <v>4</v>
      </c>
      <c r="G39" s="205"/>
      <c r="H39" s="206">
        <f>SUM(H27:H38)</f>
        <v>550</v>
      </c>
      <c r="I39" s="207">
        <f t="shared" ref="I39" si="6">SUM(I27:I38)</f>
        <v>255</v>
      </c>
      <c r="J39" s="139"/>
      <c r="K39" s="139"/>
      <c r="L39" s="139"/>
      <c r="M39" s="139"/>
    </row>
    <row r="40" spans="1:13">
      <c r="A40" s="82">
        <f t="shared" si="4"/>
        <v>14</v>
      </c>
      <c r="B40" s="79">
        <v>44665</v>
      </c>
      <c r="C40" s="1">
        <v>0</v>
      </c>
      <c r="D40" s="14">
        <v>0</v>
      </c>
      <c r="F40" s="114" t="s">
        <v>5</v>
      </c>
      <c r="G40" s="128"/>
      <c r="H40" s="126">
        <f>H39/12</f>
        <v>45.833333333333336</v>
      </c>
      <c r="I40" s="208">
        <f t="shared" ref="I40" si="7">I39/12</f>
        <v>21.25</v>
      </c>
      <c r="J40" s="140"/>
      <c r="K40" s="140"/>
      <c r="L40" s="140"/>
      <c r="M40" s="140"/>
    </row>
    <row r="41" spans="1:13" ht="15.75" thickBot="1">
      <c r="A41" s="82">
        <f t="shared" si="4"/>
        <v>15</v>
      </c>
      <c r="B41" s="79">
        <v>44666</v>
      </c>
      <c r="C41" s="1">
        <v>5</v>
      </c>
      <c r="D41" s="14">
        <v>3</v>
      </c>
      <c r="F41" s="112" t="s">
        <v>6</v>
      </c>
      <c r="G41" s="209"/>
      <c r="H41" s="210">
        <f>H40/25</f>
        <v>1.8333333333333335</v>
      </c>
      <c r="I41" s="211">
        <f t="shared" ref="I41" si="8">I40/25</f>
        <v>0.85</v>
      </c>
      <c r="J41" s="140"/>
      <c r="K41" s="140"/>
      <c r="L41" s="140"/>
      <c r="M41" s="140"/>
    </row>
    <row r="42" spans="1:13">
      <c r="A42" s="82">
        <f t="shared" si="4"/>
        <v>16</v>
      </c>
      <c r="B42" s="79">
        <v>44667</v>
      </c>
      <c r="C42" s="1">
        <v>4</v>
      </c>
      <c r="D42" s="14">
        <v>1</v>
      </c>
      <c r="F42" s="198"/>
      <c r="G42" s="198"/>
      <c r="H42" s="198"/>
      <c r="I42" s="198"/>
    </row>
    <row r="43" spans="1:13">
      <c r="A43" s="82">
        <f t="shared" si="4"/>
        <v>17</v>
      </c>
      <c r="B43" s="79">
        <v>44668</v>
      </c>
      <c r="C43" s="1">
        <v>0</v>
      </c>
      <c r="D43" s="14">
        <v>0</v>
      </c>
      <c r="F43" s="198"/>
      <c r="G43" s="198"/>
      <c r="H43" s="198"/>
      <c r="I43" s="198"/>
    </row>
    <row r="44" spans="1:13">
      <c r="A44" s="82">
        <f t="shared" si="4"/>
        <v>18</v>
      </c>
      <c r="B44" s="79">
        <v>44669</v>
      </c>
      <c r="C44" s="1">
        <v>2</v>
      </c>
      <c r="D44" s="14">
        <v>1</v>
      </c>
      <c r="F44" s="198"/>
      <c r="G44" s="198"/>
      <c r="H44" s="198"/>
      <c r="I44" s="198"/>
    </row>
    <row r="45" spans="1:13" ht="23.25">
      <c r="A45" s="82">
        <f t="shared" si="4"/>
        <v>19</v>
      </c>
      <c r="B45" s="79">
        <v>44670</v>
      </c>
      <c r="C45" s="1">
        <v>4</v>
      </c>
      <c r="D45" s="14">
        <v>2</v>
      </c>
      <c r="F45" s="143" t="s">
        <v>49</v>
      </c>
      <c r="G45" s="143"/>
      <c r="H45" s="143"/>
      <c r="I45" s="143"/>
      <c r="J45" s="143"/>
      <c r="K45" s="143"/>
      <c r="L45" s="143"/>
      <c r="M45" s="143"/>
    </row>
    <row r="46" spans="1:13">
      <c r="A46" s="82">
        <f t="shared" si="4"/>
        <v>20</v>
      </c>
      <c r="B46" s="79">
        <v>44671</v>
      </c>
      <c r="C46" s="1">
        <v>2</v>
      </c>
      <c r="D46" s="14">
        <v>1</v>
      </c>
      <c r="F46" s="198" t="s">
        <v>56</v>
      </c>
      <c r="G46" s="198"/>
      <c r="H46" s="198"/>
      <c r="I46" s="198"/>
    </row>
    <row r="47" spans="1:13">
      <c r="A47" s="82">
        <f t="shared" si="4"/>
        <v>21</v>
      </c>
      <c r="B47" s="79">
        <v>44672</v>
      </c>
      <c r="C47" s="1">
        <v>5</v>
      </c>
      <c r="D47" s="14">
        <v>2</v>
      </c>
      <c r="F47" s="198" t="s">
        <v>0</v>
      </c>
      <c r="G47" s="198"/>
      <c r="H47" s="198"/>
      <c r="I47" s="198"/>
    </row>
    <row r="48" spans="1:13" ht="15.75" thickBot="1">
      <c r="A48" s="82">
        <f t="shared" si="4"/>
        <v>22</v>
      </c>
      <c r="B48" s="79">
        <v>44673</v>
      </c>
      <c r="C48" s="1">
        <v>3</v>
      </c>
      <c r="D48" s="14">
        <v>1</v>
      </c>
      <c r="F48" s="198" t="s">
        <v>61</v>
      </c>
      <c r="G48" s="198"/>
      <c r="H48" s="198"/>
      <c r="I48" s="198"/>
    </row>
    <row r="49" spans="1:13">
      <c r="A49" s="82">
        <f t="shared" si="4"/>
        <v>23</v>
      </c>
      <c r="B49" s="79">
        <v>44674</v>
      </c>
      <c r="C49" s="1">
        <v>2</v>
      </c>
      <c r="D49" s="14">
        <v>2</v>
      </c>
      <c r="F49" s="110" t="s">
        <v>25</v>
      </c>
      <c r="G49" s="191" t="s">
        <v>47</v>
      </c>
      <c r="H49" s="273" t="s">
        <v>60</v>
      </c>
      <c r="I49" s="274"/>
      <c r="J49" s="249"/>
      <c r="K49" s="249"/>
      <c r="L49" s="249"/>
      <c r="M49" s="249"/>
    </row>
    <row r="50" spans="1:13" ht="15.75" thickBot="1">
      <c r="A50" s="82">
        <f t="shared" si="4"/>
        <v>24</v>
      </c>
      <c r="B50" s="79">
        <v>44675</v>
      </c>
      <c r="C50" s="1">
        <v>0</v>
      </c>
      <c r="D50" s="14">
        <v>0</v>
      </c>
      <c r="F50" s="112"/>
      <c r="G50" s="85"/>
      <c r="H50" s="85" t="s">
        <v>2</v>
      </c>
      <c r="I50" s="113" t="s">
        <v>40</v>
      </c>
      <c r="J50" s="134"/>
      <c r="K50" s="134"/>
      <c r="L50" s="134"/>
      <c r="M50" s="134"/>
    </row>
    <row r="51" spans="1:13">
      <c r="A51" s="82">
        <f t="shared" si="4"/>
        <v>25</v>
      </c>
      <c r="B51" s="79">
        <v>44676</v>
      </c>
      <c r="C51" s="1">
        <v>6</v>
      </c>
      <c r="D51" s="14">
        <v>2</v>
      </c>
      <c r="F51" s="199">
        <v>1</v>
      </c>
      <c r="G51" s="200">
        <v>44562</v>
      </c>
      <c r="H51" s="144">
        <v>56</v>
      </c>
      <c r="I51" s="201">
        <v>26</v>
      </c>
      <c r="J51" s="139"/>
      <c r="K51" s="139"/>
      <c r="L51" s="139"/>
      <c r="M51" s="139"/>
    </row>
    <row r="52" spans="1:13">
      <c r="A52" s="82">
        <f t="shared" si="4"/>
        <v>26</v>
      </c>
      <c r="B52" s="79">
        <v>44677</v>
      </c>
      <c r="C52" s="1">
        <v>5</v>
      </c>
      <c r="D52" s="14">
        <v>2</v>
      </c>
      <c r="F52" s="129">
        <f>+F51+1</f>
        <v>2</v>
      </c>
      <c r="G52" s="202">
        <v>44594</v>
      </c>
      <c r="H52" s="128">
        <v>49</v>
      </c>
      <c r="I52" s="203">
        <v>22</v>
      </c>
      <c r="J52" s="139"/>
      <c r="K52" s="139"/>
      <c r="L52" s="139"/>
      <c r="M52" s="139"/>
    </row>
    <row r="53" spans="1:13">
      <c r="A53" s="82">
        <f t="shared" si="4"/>
        <v>27</v>
      </c>
      <c r="B53" s="79">
        <v>44678</v>
      </c>
      <c r="C53" s="1">
        <v>2</v>
      </c>
      <c r="D53" s="14">
        <v>3</v>
      </c>
      <c r="F53" s="129">
        <f t="shared" ref="F53:F62" si="9">+F52+1</f>
        <v>3</v>
      </c>
      <c r="G53" s="202">
        <v>44623</v>
      </c>
      <c r="H53" s="128">
        <v>59</v>
      </c>
      <c r="I53" s="203">
        <v>24</v>
      </c>
      <c r="J53" s="139"/>
      <c r="K53" s="139"/>
      <c r="L53" s="139"/>
      <c r="M53" s="139"/>
    </row>
    <row r="54" spans="1:13">
      <c r="A54" s="82">
        <f t="shared" si="4"/>
        <v>28</v>
      </c>
      <c r="B54" s="79">
        <v>44679</v>
      </c>
      <c r="C54" s="1">
        <v>3</v>
      </c>
      <c r="D54" s="14">
        <v>0</v>
      </c>
      <c r="F54" s="129">
        <f t="shared" si="9"/>
        <v>4</v>
      </c>
      <c r="G54" s="202">
        <v>44655</v>
      </c>
      <c r="H54" s="128">
        <f>+C57</f>
        <v>88</v>
      </c>
      <c r="I54" s="128">
        <f>+D57</f>
        <v>56</v>
      </c>
      <c r="J54" s="139"/>
      <c r="K54" s="139"/>
      <c r="L54" s="139"/>
      <c r="M54" s="139"/>
    </row>
    <row r="55" spans="1:13">
      <c r="A55" s="82">
        <f t="shared" si="4"/>
        <v>29</v>
      </c>
      <c r="B55" s="79">
        <v>44680</v>
      </c>
      <c r="C55" s="1">
        <v>5</v>
      </c>
      <c r="D55" s="14">
        <v>2</v>
      </c>
      <c r="F55" s="129">
        <f t="shared" si="9"/>
        <v>5</v>
      </c>
      <c r="G55" s="202">
        <v>44686</v>
      </c>
      <c r="H55" s="128">
        <f>+C99</f>
        <v>301</v>
      </c>
      <c r="I55" s="128">
        <f>+D99</f>
        <v>50</v>
      </c>
      <c r="J55" s="139"/>
      <c r="K55" s="139"/>
      <c r="L55" s="139"/>
      <c r="M55" s="139"/>
    </row>
    <row r="56" spans="1:13" ht="15.75" thickBot="1">
      <c r="A56" s="82">
        <f t="shared" si="4"/>
        <v>30</v>
      </c>
      <c r="B56" s="79">
        <v>44681</v>
      </c>
      <c r="C56" s="1">
        <v>3</v>
      </c>
      <c r="D56" s="14">
        <v>1</v>
      </c>
      <c r="F56" s="129">
        <f t="shared" si="9"/>
        <v>6</v>
      </c>
      <c r="G56" s="202">
        <v>44718</v>
      </c>
      <c r="H56" s="128"/>
      <c r="I56" s="203"/>
      <c r="J56" s="139"/>
      <c r="K56" s="139"/>
      <c r="L56" s="139"/>
      <c r="M56" s="139"/>
    </row>
    <row r="57" spans="1:13">
      <c r="A57" s="93" t="s">
        <v>4</v>
      </c>
      <c r="B57" s="94"/>
      <c r="C57" s="228">
        <f>SUM(C27:C56)</f>
        <v>88</v>
      </c>
      <c r="D57" s="228">
        <f>SUM(D27:D56)</f>
        <v>56</v>
      </c>
      <c r="F57" s="129">
        <f t="shared" si="9"/>
        <v>7</v>
      </c>
      <c r="G57" s="202">
        <v>44749</v>
      </c>
      <c r="H57" s="144"/>
      <c r="I57" s="201"/>
      <c r="J57" s="139"/>
      <c r="K57" s="139"/>
      <c r="L57" s="139"/>
      <c r="M57" s="139"/>
    </row>
    <row r="58" spans="1:13" ht="15.75" thickBot="1">
      <c r="A58" s="95" t="s">
        <v>6</v>
      </c>
      <c r="B58" s="96"/>
      <c r="C58" s="20">
        <f>+C57/25</f>
        <v>3.52</v>
      </c>
      <c r="D58" s="20">
        <f>+D57/25</f>
        <v>2.2400000000000002</v>
      </c>
      <c r="F58" s="129">
        <f t="shared" si="9"/>
        <v>8</v>
      </c>
      <c r="G58" s="202">
        <v>44781</v>
      </c>
      <c r="H58" s="128"/>
      <c r="I58" s="203"/>
      <c r="J58" s="139"/>
      <c r="K58" s="139"/>
      <c r="L58" s="139"/>
      <c r="M58" s="139"/>
    </row>
    <row r="59" spans="1:13">
      <c r="F59" s="129">
        <f t="shared" si="9"/>
        <v>9</v>
      </c>
      <c r="G59" s="202">
        <v>44813</v>
      </c>
      <c r="H59" s="128"/>
      <c r="I59" s="203"/>
      <c r="J59" s="139"/>
      <c r="K59" s="139"/>
      <c r="L59" s="139"/>
      <c r="M59" s="139"/>
    </row>
    <row r="60" spans="1:13">
      <c r="F60" s="82">
        <f t="shared" si="9"/>
        <v>10</v>
      </c>
      <c r="G60" s="107">
        <v>44844</v>
      </c>
      <c r="H60" s="1"/>
      <c r="I60" s="14"/>
      <c r="J60" s="139"/>
      <c r="K60" s="139"/>
      <c r="L60" s="139"/>
      <c r="M60" s="139"/>
    </row>
    <row r="61" spans="1:13">
      <c r="F61" s="82">
        <f t="shared" si="9"/>
        <v>11</v>
      </c>
      <c r="G61" s="107">
        <v>44876</v>
      </c>
      <c r="H61" s="1"/>
      <c r="I61" s="14"/>
      <c r="J61" s="139"/>
      <c r="K61" s="139"/>
      <c r="L61" s="139"/>
      <c r="M61" s="139"/>
    </row>
    <row r="62" spans="1:13" ht="27" thickBot="1">
      <c r="A62" s="197" t="s">
        <v>49</v>
      </c>
      <c r="B62" s="195"/>
      <c r="C62" s="195"/>
      <c r="D62" s="195"/>
      <c r="F62" s="83">
        <f t="shared" si="9"/>
        <v>12</v>
      </c>
      <c r="G62" s="108">
        <v>44907</v>
      </c>
      <c r="H62" s="1"/>
      <c r="I62" s="14"/>
      <c r="J62" s="139"/>
      <c r="K62" s="139"/>
      <c r="L62" s="139"/>
      <c r="M62" s="139"/>
    </row>
    <row r="63" spans="1:13">
      <c r="A63" s="277" t="s">
        <v>56</v>
      </c>
      <c r="B63" s="277"/>
      <c r="C63" s="277"/>
      <c r="D63" s="277"/>
      <c r="F63" s="110" t="s">
        <v>4</v>
      </c>
      <c r="G63" s="109"/>
      <c r="H63" s="136">
        <f>SUM(H51:H62)</f>
        <v>553</v>
      </c>
      <c r="I63" s="237">
        <f>SUM(I51:I62)</f>
        <v>178</v>
      </c>
      <c r="J63" s="139"/>
      <c r="K63" s="139"/>
      <c r="L63" s="139"/>
      <c r="M63" s="139"/>
    </row>
    <row r="64" spans="1:13">
      <c r="A64" s="92" t="s">
        <v>0</v>
      </c>
      <c r="F64" s="114" t="s">
        <v>5</v>
      </c>
      <c r="G64" s="1"/>
      <c r="H64" s="115">
        <f>H63/5</f>
        <v>110.6</v>
      </c>
      <c r="I64" s="115">
        <f>I63/5</f>
        <v>35.6</v>
      </c>
      <c r="J64" s="140"/>
      <c r="K64" s="140"/>
      <c r="L64" s="140"/>
      <c r="M64" s="140"/>
    </row>
    <row r="65" spans="1:13" ht="15.75" thickBot="1">
      <c r="A65" s="92" t="s">
        <v>61</v>
      </c>
      <c r="F65" s="112" t="s">
        <v>6</v>
      </c>
      <c r="G65" s="104"/>
      <c r="H65" s="116">
        <f>H64/25</f>
        <v>4.4239999999999995</v>
      </c>
      <c r="I65" s="116">
        <f>I64/25</f>
        <v>1.4240000000000002</v>
      </c>
      <c r="J65" s="140"/>
      <c r="K65" s="140"/>
      <c r="L65" s="140"/>
      <c r="M65" s="140"/>
    </row>
    <row r="66" spans="1:13" ht="15.75" thickBot="1"/>
    <row r="67" spans="1:13" ht="15.75" thickBot="1">
      <c r="A67" s="28" t="s">
        <v>25</v>
      </c>
      <c r="B67" s="38" t="s">
        <v>79</v>
      </c>
      <c r="C67" s="38" t="s">
        <v>2</v>
      </c>
      <c r="D67" s="39" t="s">
        <v>40</v>
      </c>
    </row>
    <row r="68" spans="1:13">
      <c r="A68" s="81">
        <v>1</v>
      </c>
      <c r="B68" s="80">
        <v>44682</v>
      </c>
      <c r="C68" s="24">
        <v>10</v>
      </c>
      <c r="D68" s="25">
        <v>2</v>
      </c>
    </row>
    <row r="69" spans="1:13">
      <c r="A69" s="82">
        <f>+A68+1</f>
        <v>2</v>
      </c>
      <c r="B69" s="80">
        <v>44683</v>
      </c>
      <c r="C69" s="1">
        <v>11</v>
      </c>
      <c r="D69" s="14">
        <v>2</v>
      </c>
    </row>
    <row r="70" spans="1:13">
      <c r="A70" s="82">
        <f t="shared" ref="A70:A96" si="10">+A69+1</f>
        <v>3</v>
      </c>
      <c r="B70" s="80">
        <v>44684</v>
      </c>
      <c r="C70" s="1">
        <v>0</v>
      </c>
      <c r="D70" s="14">
        <v>0</v>
      </c>
    </row>
    <row r="71" spans="1:13">
      <c r="A71" s="82">
        <f t="shared" si="10"/>
        <v>4</v>
      </c>
      <c r="B71" s="80">
        <v>44685</v>
      </c>
      <c r="C71" s="1">
        <v>11</v>
      </c>
      <c r="D71" s="14">
        <v>2</v>
      </c>
    </row>
    <row r="72" spans="1:13">
      <c r="A72" s="82">
        <f t="shared" si="10"/>
        <v>5</v>
      </c>
      <c r="B72" s="80">
        <v>44686</v>
      </c>
      <c r="C72" s="1">
        <v>13</v>
      </c>
      <c r="D72" s="14">
        <v>2</v>
      </c>
    </row>
    <row r="73" spans="1:13">
      <c r="A73" s="82">
        <f t="shared" si="10"/>
        <v>6</v>
      </c>
      <c r="B73" s="80">
        <v>44687</v>
      </c>
      <c r="C73" s="1">
        <v>13</v>
      </c>
      <c r="D73" s="14">
        <v>3</v>
      </c>
    </row>
    <row r="74" spans="1:13">
      <c r="A74" s="82">
        <f t="shared" si="10"/>
        <v>7</v>
      </c>
      <c r="B74" s="80">
        <v>44688</v>
      </c>
      <c r="C74" s="1">
        <v>12</v>
      </c>
      <c r="D74" s="14">
        <v>3</v>
      </c>
    </row>
    <row r="75" spans="1:13">
      <c r="A75" s="82">
        <f t="shared" si="10"/>
        <v>8</v>
      </c>
      <c r="B75" s="80">
        <v>44689</v>
      </c>
      <c r="C75" s="1">
        <v>0</v>
      </c>
      <c r="D75" s="14">
        <v>0</v>
      </c>
    </row>
    <row r="76" spans="1:13">
      <c r="A76" s="82">
        <f t="shared" si="10"/>
        <v>9</v>
      </c>
      <c r="B76" s="80">
        <v>44690</v>
      </c>
      <c r="C76" s="1">
        <v>11</v>
      </c>
      <c r="D76" s="14">
        <v>2</v>
      </c>
    </row>
    <row r="77" spans="1:13">
      <c r="A77" s="82">
        <f t="shared" si="10"/>
        <v>10</v>
      </c>
      <c r="B77" s="80">
        <v>44691</v>
      </c>
      <c r="C77" s="1">
        <v>0</v>
      </c>
      <c r="D77" s="14">
        <v>0</v>
      </c>
    </row>
    <row r="78" spans="1:13">
      <c r="A78" s="82">
        <f t="shared" si="10"/>
        <v>11</v>
      </c>
      <c r="B78" s="80">
        <v>44692</v>
      </c>
      <c r="C78" s="1">
        <v>11</v>
      </c>
      <c r="D78" s="14">
        <v>2</v>
      </c>
    </row>
    <row r="79" spans="1:13">
      <c r="A79" s="82">
        <f t="shared" si="10"/>
        <v>12</v>
      </c>
      <c r="B79" s="80">
        <v>44693</v>
      </c>
      <c r="C79" s="1">
        <v>9</v>
      </c>
      <c r="D79" s="14">
        <v>3</v>
      </c>
    </row>
    <row r="80" spans="1:13">
      <c r="A80" s="82">
        <f t="shared" si="10"/>
        <v>13</v>
      </c>
      <c r="B80" s="80">
        <v>44694</v>
      </c>
      <c r="C80" s="1">
        <v>10</v>
      </c>
      <c r="D80" s="14">
        <v>2</v>
      </c>
    </row>
    <row r="81" spans="1:4">
      <c r="A81" s="82">
        <f t="shared" si="10"/>
        <v>14</v>
      </c>
      <c r="B81" s="80">
        <v>44695</v>
      </c>
      <c r="C81" s="1">
        <v>10</v>
      </c>
      <c r="D81" s="14">
        <v>2</v>
      </c>
    </row>
    <row r="82" spans="1:4">
      <c r="A82" s="82">
        <f t="shared" si="10"/>
        <v>15</v>
      </c>
      <c r="B82" s="80">
        <v>44696</v>
      </c>
      <c r="C82" s="1">
        <v>0</v>
      </c>
      <c r="D82" s="14">
        <v>0</v>
      </c>
    </row>
    <row r="83" spans="1:4">
      <c r="A83" s="82">
        <f t="shared" si="10"/>
        <v>16</v>
      </c>
      <c r="B83" s="80">
        <v>44697</v>
      </c>
      <c r="C83" s="1">
        <v>8</v>
      </c>
      <c r="D83" s="14">
        <v>3</v>
      </c>
    </row>
    <row r="84" spans="1:4">
      <c r="A84" s="82">
        <f t="shared" si="10"/>
        <v>17</v>
      </c>
      <c r="B84" s="80">
        <v>44698</v>
      </c>
      <c r="C84" s="1">
        <v>12</v>
      </c>
      <c r="D84" s="14">
        <v>2</v>
      </c>
    </row>
    <row r="85" spans="1:4">
      <c r="A85" s="82">
        <f t="shared" si="10"/>
        <v>18</v>
      </c>
      <c r="B85" s="80">
        <v>44699</v>
      </c>
      <c r="C85" s="1">
        <v>11</v>
      </c>
      <c r="D85" s="14">
        <v>2</v>
      </c>
    </row>
    <row r="86" spans="1:4">
      <c r="A86" s="82">
        <f t="shared" si="10"/>
        <v>19</v>
      </c>
      <c r="B86" s="80">
        <v>44700</v>
      </c>
      <c r="C86" s="1">
        <v>9</v>
      </c>
      <c r="D86" s="14">
        <v>2</v>
      </c>
    </row>
    <row r="87" spans="1:4">
      <c r="A87" s="82">
        <f t="shared" si="10"/>
        <v>20</v>
      </c>
      <c r="B87" s="80">
        <v>44701</v>
      </c>
      <c r="C87" s="1">
        <v>13</v>
      </c>
      <c r="D87" s="14">
        <v>2</v>
      </c>
    </row>
    <row r="88" spans="1:4">
      <c r="A88" s="82">
        <f t="shared" si="10"/>
        <v>21</v>
      </c>
      <c r="B88" s="80">
        <v>44702</v>
      </c>
      <c r="C88" s="1">
        <v>16</v>
      </c>
      <c r="D88" s="14">
        <v>2</v>
      </c>
    </row>
    <row r="89" spans="1:4">
      <c r="A89" s="82">
        <f t="shared" si="10"/>
        <v>22</v>
      </c>
      <c r="B89" s="80">
        <v>44703</v>
      </c>
      <c r="C89" s="1">
        <v>0</v>
      </c>
      <c r="D89" s="14">
        <v>0</v>
      </c>
    </row>
    <row r="90" spans="1:4">
      <c r="A90" s="82">
        <f t="shared" si="10"/>
        <v>23</v>
      </c>
      <c r="B90" s="80">
        <v>44704</v>
      </c>
      <c r="C90" s="1">
        <v>14</v>
      </c>
      <c r="D90" s="14">
        <v>2</v>
      </c>
    </row>
    <row r="91" spans="1:4">
      <c r="A91" s="82">
        <f t="shared" si="10"/>
        <v>24</v>
      </c>
      <c r="B91" s="80">
        <v>44705</v>
      </c>
      <c r="C91" s="1">
        <v>13</v>
      </c>
      <c r="D91" s="14">
        <v>2</v>
      </c>
    </row>
    <row r="92" spans="1:4">
      <c r="A92" s="82">
        <f t="shared" si="10"/>
        <v>25</v>
      </c>
      <c r="B92" s="80">
        <v>44706</v>
      </c>
      <c r="C92" s="1">
        <v>15</v>
      </c>
      <c r="D92" s="14">
        <v>2</v>
      </c>
    </row>
    <row r="93" spans="1:4">
      <c r="A93" s="82">
        <f t="shared" si="10"/>
        <v>26</v>
      </c>
      <c r="B93" s="80">
        <v>44707</v>
      </c>
      <c r="C93" s="1">
        <v>15</v>
      </c>
      <c r="D93" s="14">
        <v>2</v>
      </c>
    </row>
    <row r="94" spans="1:4">
      <c r="A94" s="82">
        <f t="shared" si="10"/>
        <v>27</v>
      </c>
      <c r="B94" s="80">
        <v>44708</v>
      </c>
      <c r="C94" s="1">
        <v>17</v>
      </c>
      <c r="D94" s="14">
        <v>2</v>
      </c>
    </row>
    <row r="95" spans="1:4">
      <c r="A95" s="82">
        <f t="shared" si="10"/>
        <v>28</v>
      </c>
      <c r="B95" s="80">
        <v>44709</v>
      </c>
      <c r="C95" s="1">
        <v>19</v>
      </c>
      <c r="D95" s="14">
        <v>2</v>
      </c>
    </row>
    <row r="96" spans="1:4">
      <c r="A96" s="82">
        <f t="shared" si="10"/>
        <v>29</v>
      </c>
      <c r="B96" s="80">
        <v>44710</v>
      </c>
      <c r="C96" s="1">
        <v>0</v>
      </c>
      <c r="D96" s="14">
        <v>0</v>
      </c>
    </row>
    <row r="97" spans="1:4">
      <c r="A97" s="82">
        <v>30</v>
      </c>
      <c r="B97" s="80">
        <v>44711</v>
      </c>
      <c r="C97" s="1">
        <v>18</v>
      </c>
      <c r="D97" s="14">
        <v>0</v>
      </c>
    </row>
    <row r="98" spans="1:4" ht="15.75" thickBot="1">
      <c r="A98" s="82">
        <v>31</v>
      </c>
      <c r="B98" s="80">
        <v>44712</v>
      </c>
      <c r="C98" s="1">
        <v>0</v>
      </c>
      <c r="D98" s="14">
        <v>0</v>
      </c>
    </row>
    <row r="99" spans="1:4">
      <c r="A99" s="93" t="s">
        <v>4</v>
      </c>
      <c r="B99" s="94"/>
      <c r="C99" s="238">
        <f>SUM(C68:C98)</f>
        <v>301</v>
      </c>
      <c r="D99" s="238">
        <f>SUM(D68:D98)</f>
        <v>50</v>
      </c>
    </row>
    <row r="100" spans="1:4" ht="15.75" thickBot="1">
      <c r="A100" s="95" t="s">
        <v>6</v>
      </c>
      <c r="B100" s="96"/>
      <c r="C100" s="20">
        <f>+C99/25</f>
        <v>12.04</v>
      </c>
      <c r="D100" s="20">
        <f>+D99/25</f>
        <v>2</v>
      </c>
    </row>
  </sheetData>
  <mergeCells count="11">
    <mergeCell ref="A63:D63"/>
    <mergeCell ref="A22:D22"/>
    <mergeCell ref="H49:I49"/>
    <mergeCell ref="J49:K49"/>
    <mergeCell ref="L49:M49"/>
    <mergeCell ref="H6:I6"/>
    <mergeCell ref="J6:K6"/>
    <mergeCell ref="L6:M6"/>
    <mergeCell ref="H25:I25"/>
    <mergeCell ref="J25:K25"/>
    <mergeCell ref="L25:M25"/>
  </mergeCells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C1:K18"/>
  <sheetViews>
    <sheetView workbookViewId="0">
      <selection activeCell="K6" sqref="K6:K10"/>
    </sheetView>
  </sheetViews>
  <sheetFormatPr defaultRowHeight="15"/>
  <cols>
    <col min="3" max="3" width="29" customWidth="1"/>
    <col min="4" max="4" width="11.85546875" customWidth="1"/>
    <col min="5" max="5" width="11.42578125" customWidth="1"/>
    <col min="8" max="8" width="5.42578125" customWidth="1"/>
    <col min="9" max="9" width="22.28515625" customWidth="1"/>
    <col min="10" max="10" width="13.5703125" customWidth="1"/>
    <col min="11" max="11" width="11.7109375" customWidth="1"/>
  </cols>
  <sheetData>
    <row r="1" spans="3:11" ht="21">
      <c r="C1" s="146" t="s">
        <v>70</v>
      </c>
      <c r="H1" s="146" t="s">
        <v>70</v>
      </c>
    </row>
    <row r="2" spans="3:11">
      <c r="C2" t="s">
        <v>71</v>
      </c>
      <c r="H2" t="s">
        <v>71</v>
      </c>
    </row>
    <row r="3" spans="3:11">
      <c r="C3" t="s">
        <v>72</v>
      </c>
      <c r="H3" t="s">
        <v>72</v>
      </c>
    </row>
    <row r="4" spans="3:11" ht="15.75" thickBot="1"/>
    <row r="5" spans="3:11" ht="15.75" thickBot="1">
      <c r="C5" s="149" t="s">
        <v>62</v>
      </c>
      <c r="D5" s="284">
        <v>223</v>
      </c>
      <c r="E5" s="285"/>
      <c r="H5" s="148" t="s">
        <v>25</v>
      </c>
      <c r="I5" s="154" t="s">
        <v>44</v>
      </c>
      <c r="J5" s="38" t="s">
        <v>2</v>
      </c>
      <c r="K5" s="39" t="s">
        <v>40</v>
      </c>
    </row>
    <row r="6" spans="3:11">
      <c r="C6" s="150" t="s">
        <v>40</v>
      </c>
      <c r="D6" s="288">
        <v>4</v>
      </c>
      <c r="E6" s="289"/>
      <c r="H6" s="152">
        <v>1</v>
      </c>
      <c r="I6" s="89" t="s">
        <v>73</v>
      </c>
      <c r="J6" s="24">
        <v>89</v>
      </c>
      <c r="K6" s="25">
        <v>1</v>
      </c>
    </row>
    <row r="7" spans="3:11">
      <c r="C7" s="150" t="s">
        <v>63</v>
      </c>
      <c r="D7" s="288">
        <v>2</v>
      </c>
      <c r="E7" s="289"/>
      <c r="H7" s="150">
        <v>2</v>
      </c>
      <c r="I7" s="88" t="s">
        <v>13</v>
      </c>
      <c r="J7" s="1">
        <v>74</v>
      </c>
      <c r="K7" s="14">
        <v>2</v>
      </c>
    </row>
    <row r="8" spans="3:11">
      <c r="C8" s="150" t="s">
        <v>64</v>
      </c>
      <c r="D8" s="288">
        <v>9</v>
      </c>
      <c r="E8" s="289"/>
      <c r="H8" s="150">
        <v>3</v>
      </c>
      <c r="I8" s="88" t="s">
        <v>14</v>
      </c>
      <c r="J8" s="1">
        <v>32</v>
      </c>
      <c r="K8" s="14">
        <v>1</v>
      </c>
    </row>
    <row r="9" spans="3:11">
      <c r="C9" s="150" t="s">
        <v>35</v>
      </c>
      <c r="D9" s="288">
        <v>25</v>
      </c>
      <c r="E9" s="289"/>
      <c r="H9" s="150">
        <v>4</v>
      </c>
      <c r="I9" s="88" t="s">
        <v>15</v>
      </c>
      <c r="J9" s="1">
        <v>28</v>
      </c>
      <c r="K9" s="14">
        <v>1</v>
      </c>
    </row>
    <row r="10" spans="3:11" ht="15.75" thickBot="1">
      <c r="C10" s="151" t="s">
        <v>65</v>
      </c>
      <c r="D10" s="286">
        <f>+D8*100/D9</f>
        <v>36</v>
      </c>
      <c r="E10" s="287"/>
      <c r="H10" s="151"/>
      <c r="I10" s="147"/>
      <c r="J10" s="15"/>
      <c r="K10" s="16"/>
    </row>
    <row r="11" spans="3:11" ht="15.75" thickBot="1">
      <c r="C11" s="148" t="s">
        <v>69</v>
      </c>
      <c r="D11" s="38" t="s">
        <v>2</v>
      </c>
      <c r="E11" s="39" t="s">
        <v>40</v>
      </c>
      <c r="H11" s="148" t="s">
        <v>4</v>
      </c>
      <c r="I11" s="154"/>
      <c r="J11" s="38">
        <f>SUM(J6:J10)</f>
        <v>223</v>
      </c>
      <c r="K11" s="38">
        <f>SUM(K6:K10)</f>
        <v>5</v>
      </c>
    </row>
    <row r="12" spans="3:11">
      <c r="C12" s="152" t="s">
        <v>66</v>
      </c>
      <c r="D12" s="24">
        <v>9</v>
      </c>
      <c r="E12" s="25">
        <v>3</v>
      </c>
    </row>
    <row r="13" spans="3:11">
      <c r="C13" s="150" t="s">
        <v>67</v>
      </c>
      <c r="D13" s="1">
        <v>3</v>
      </c>
      <c r="E13" s="14">
        <v>1</v>
      </c>
    </row>
    <row r="14" spans="3:11">
      <c r="C14" s="150" t="s">
        <v>54</v>
      </c>
      <c r="D14" s="1">
        <v>3</v>
      </c>
      <c r="E14" s="14">
        <v>2</v>
      </c>
    </row>
    <row r="15" spans="3:11">
      <c r="C15" s="150"/>
      <c r="D15" s="1"/>
      <c r="E15" s="14"/>
    </row>
    <row r="16" spans="3:11">
      <c r="C16" s="150" t="s">
        <v>68</v>
      </c>
      <c r="D16" s="1">
        <v>4</v>
      </c>
      <c r="E16" s="14">
        <v>2</v>
      </c>
    </row>
    <row r="17" spans="3:5">
      <c r="C17" s="150"/>
      <c r="D17" s="1"/>
      <c r="E17" s="14"/>
    </row>
    <row r="18" spans="3:5" ht="15.75" thickBot="1">
      <c r="C18" s="153"/>
      <c r="D18" s="104"/>
      <c r="E18" s="105"/>
    </row>
  </sheetData>
  <mergeCells count="6">
    <mergeCell ref="D5:E5"/>
    <mergeCell ref="D10:E10"/>
    <mergeCell ref="D9:E9"/>
    <mergeCell ref="D8:E8"/>
    <mergeCell ref="D7:E7"/>
    <mergeCell ref="D6:E6"/>
  </mergeCells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H79"/>
  <sheetViews>
    <sheetView topLeftCell="A63" workbookViewId="0">
      <selection activeCell="A55" sqref="A55"/>
    </sheetView>
  </sheetViews>
  <sheetFormatPr defaultRowHeight="15"/>
  <cols>
    <col min="1" max="1" width="15" customWidth="1"/>
    <col min="2" max="2" width="24.5703125" customWidth="1"/>
    <col min="3" max="3" width="27.85546875" customWidth="1"/>
    <col min="5" max="5" width="12.140625" customWidth="1"/>
    <col min="6" max="6" width="18.42578125" customWidth="1"/>
    <col min="7" max="7" width="21.7109375" customWidth="1"/>
    <col min="8" max="8" width="16.7109375" customWidth="1"/>
  </cols>
  <sheetData>
    <row r="1" spans="1:8" ht="27" thickBot="1">
      <c r="A1" s="197" t="s">
        <v>49</v>
      </c>
      <c r="B1" s="195"/>
      <c r="C1" s="195"/>
      <c r="E1" s="176" t="s">
        <v>70</v>
      </c>
      <c r="F1" s="177"/>
      <c r="G1" s="177"/>
      <c r="H1" s="177"/>
    </row>
    <row r="2" spans="1:8" ht="16.5" thickTop="1">
      <c r="A2" s="277" t="s">
        <v>56</v>
      </c>
      <c r="B2" s="277"/>
      <c r="C2" s="277"/>
      <c r="E2" s="290" t="s">
        <v>50</v>
      </c>
      <c r="F2" s="290"/>
      <c r="G2" s="290"/>
      <c r="H2" s="290"/>
    </row>
    <row r="3" spans="1:8" ht="15.75" thickBot="1">
      <c r="A3" s="92" t="s">
        <v>0</v>
      </c>
      <c r="E3" s="272" t="s">
        <v>76</v>
      </c>
      <c r="F3" s="272"/>
      <c r="G3" s="272"/>
      <c r="H3" s="272"/>
    </row>
    <row r="4" spans="1:8" ht="16.5" thickTop="1" thickBot="1">
      <c r="A4" s="92" t="s">
        <v>84</v>
      </c>
      <c r="E4" s="28" t="s">
        <v>43</v>
      </c>
      <c r="F4" s="38" t="s">
        <v>47</v>
      </c>
      <c r="G4" s="44" t="s">
        <v>4</v>
      </c>
      <c r="H4" s="170" t="s">
        <v>75</v>
      </c>
    </row>
    <row r="5" spans="1:8" ht="15.75" thickBot="1">
      <c r="E5" s="28"/>
      <c r="F5" s="38"/>
      <c r="G5" s="44"/>
      <c r="H5" s="172" t="s">
        <v>74</v>
      </c>
    </row>
    <row r="6" spans="1:8" ht="15.75" thickBot="1">
      <c r="A6" s="28" t="s">
        <v>25</v>
      </c>
      <c r="B6" s="38" t="s">
        <v>79</v>
      </c>
      <c r="C6" s="38" t="s">
        <v>64</v>
      </c>
      <c r="E6" s="81">
        <v>1</v>
      </c>
      <c r="F6" s="159">
        <v>44044</v>
      </c>
      <c r="G6" s="46">
        <f>7*31</f>
        <v>217</v>
      </c>
      <c r="H6" s="173">
        <f>+G6/30*100/25</f>
        <v>28.933333333333334</v>
      </c>
    </row>
    <row r="7" spans="1:8">
      <c r="A7" s="81">
        <v>1</v>
      </c>
      <c r="B7" s="80">
        <v>44652</v>
      </c>
      <c r="C7" s="89"/>
      <c r="E7" s="82">
        <v>2</v>
      </c>
      <c r="F7" s="159">
        <v>44075</v>
      </c>
      <c r="G7" s="46">
        <f>8*30</f>
        <v>240</v>
      </c>
      <c r="H7" s="173">
        <f t="shared" ref="H7:H10" si="0">+G7/30*100/25</f>
        <v>32</v>
      </c>
    </row>
    <row r="8" spans="1:8">
      <c r="A8" s="82">
        <f>+A7+1</f>
        <v>2</v>
      </c>
      <c r="B8" s="79">
        <v>44653</v>
      </c>
      <c r="C8" s="88"/>
      <c r="E8" s="82">
        <v>3</v>
      </c>
      <c r="F8" s="159">
        <v>44105</v>
      </c>
      <c r="G8" s="46">
        <f>8*31</f>
        <v>248</v>
      </c>
      <c r="H8" s="173">
        <f t="shared" si="0"/>
        <v>33.06666666666667</v>
      </c>
    </row>
    <row r="9" spans="1:8">
      <c r="A9" s="82">
        <f t="shared" ref="A9:A36" si="1">+A8+1</f>
        <v>3</v>
      </c>
      <c r="B9" s="79">
        <v>44654</v>
      </c>
      <c r="C9" s="88"/>
      <c r="E9" s="82">
        <v>4</v>
      </c>
      <c r="F9" s="159">
        <v>44136</v>
      </c>
      <c r="G9" s="46">
        <f>7*30</f>
        <v>210</v>
      </c>
      <c r="H9" s="173">
        <f t="shared" si="0"/>
        <v>28</v>
      </c>
    </row>
    <row r="10" spans="1:8" ht="15.75" thickBot="1">
      <c r="A10" s="82">
        <f t="shared" si="1"/>
        <v>4</v>
      </c>
      <c r="B10" s="79">
        <v>44655</v>
      </c>
      <c r="C10" s="88"/>
      <c r="E10" s="83">
        <v>5</v>
      </c>
      <c r="F10" s="160">
        <v>44166</v>
      </c>
      <c r="G10" s="171">
        <f>8*31</f>
        <v>248</v>
      </c>
      <c r="H10" s="173">
        <f t="shared" si="0"/>
        <v>33.06666666666667</v>
      </c>
    </row>
    <row r="11" spans="1:8">
      <c r="A11" s="82">
        <f t="shared" si="1"/>
        <v>5</v>
      </c>
      <c r="B11" s="79">
        <v>44656</v>
      </c>
      <c r="C11" s="88"/>
      <c r="E11" s="93" t="s">
        <v>4</v>
      </c>
      <c r="F11" s="94"/>
      <c r="G11" s="167">
        <f>SUM(G6:G10)</f>
        <v>1163</v>
      </c>
      <c r="H11" s="180">
        <f>SUM(H6:H10)</f>
        <v>155.06666666666666</v>
      </c>
    </row>
    <row r="12" spans="1:8">
      <c r="A12" s="82">
        <f t="shared" si="1"/>
        <v>6</v>
      </c>
      <c r="B12" s="79">
        <v>44657</v>
      </c>
      <c r="C12" s="88"/>
      <c r="E12" s="125" t="s">
        <v>5</v>
      </c>
      <c r="F12" s="124"/>
      <c r="G12" s="168">
        <f>+G11/5</f>
        <v>232.6</v>
      </c>
      <c r="H12" s="181"/>
    </row>
    <row r="13" spans="1:8" ht="15.75" thickBot="1">
      <c r="A13" s="82">
        <f t="shared" si="1"/>
        <v>7</v>
      </c>
      <c r="B13" s="79">
        <v>44658</v>
      </c>
      <c r="C13" s="88"/>
      <c r="E13" s="95" t="s">
        <v>6</v>
      </c>
      <c r="F13" s="96"/>
      <c r="G13" s="169">
        <f>G12/30</f>
        <v>7.753333333333333</v>
      </c>
      <c r="H13" s="182">
        <f>+H11/5</f>
        <v>31.013333333333332</v>
      </c>
    </row>
    <row r="14" spans="1:8">
      <c r="A14" s="82">
        <f t="shared" si="1"/>
        <v>8</v>
      </c>
      <c r="B14" s="79">
        <v>44659</v>
      </c>
      <c r="C14" s="88"/>
    </row>
    <row r="15" spans="1:8" ht="27" thickBot="1">
      <c r="A15" s="82">
        <f t="shared" si="1"/>
        <v>9</v>
      </c>
      <c r="B15" s="79">
        <v>44660</v>
      </c>
      <c r="C15" s="88"/>
      <c r="E15" s="176" t="s">
        <v>70</v>
      </c>
      <c r="F15" s="177"/>
      <c r="G15" s="177"/>
      <c r="H15" s="177"/>
    </row>
    <row r="16" spans="1:8" ht="16.5" thickTop="1">
      <c r="A16" s="82">
        <f t="shared" si="1"/>
        <v>10</v>
      </c>
      <c r="B16" s="79">
        <v>44661</v>
      </c>
      <c r="C16" s="88"/>
      <c r="E16" s="290" t="s">
        <v>50</v>
      </c>
      <c r="F16" s="290"/>
      <c r="G16" s="290"/>
      <c r="H16" s="290"/>
    </row>
    <row r="17" spans="1:8" ht="15.75" thickBot="1">
      <c r="A17" s="82">
        <f t="shared" si="1"/>
        <v>11</v>
      </c>
      <c r="B17" s="79">
        <v>44662</v>
      </c>
      <c r="C17" s="88"/>
      <c r="E17" s="272" t="s">
        <v>76</v>
      </c>
      <c r="F17" s="272"/>
      <c r="G17" s="272"/>
      <c r="H17" s="272"/>
    </row>
    <row r="18" spans="1:8" ht="16.5" thickTop="1" thickBot="1">
      <c r="A18" s="82">
        <f t="shared" si="1"/>
        <v>12</v>
      </c>
      <c r="B18" s="79">
        <v>44663</v>
      </c>
      <c r="C18" s="88"/>
      <c r="E18" s="28" t="s">
        <v>43</v>
      </c>
      <c r="F18" s="38" t="s">
        <v>47</v>
      </c>
      <c r="G18" s="44" t="s">
        <v>4</v>
      </c>
      <c r="H18" s="174" t="s">
        <v>75</v>
      </c>
    </row>
    <row r="19" spans="1:8" ht="15.75" thickBot="1">
      <c r="A19" s="82">
        <f t="shared" si="1"/>
        <v>13</v>
      </c>
      <c r="B19" s="79">
        <v>44664</v>
      </c>
      <c r="C19" s="88"/>
      <c r="E19" s="28"/>
      <c r="F19" s="38"/>
      <c r="G19" s="44"/>
      <c r="H19" s="49" t="s">
        <v>74</v>
      </c>
    </row>
    <row r="20" spans="1:8">
      <c r="A20" s="82">
        <f t="shared" si="1"/>
        <v>14</v>
      </c>
      <c r="B20" s="79">
        <v>44665</v>
      </c>
      <c r="C20" s="88"/>
      <c r="E20" s="81">
        <v>1</v>
      </c>
      <c r="F20" s="159">
        <v>44197</v>
      </c>
      <c r="G20" s="46">
        <f>9*31</f>
        <v>279</v>
      </c>
      <c r="H20" s="173">
        <f>+G20/30*100/25</f>
        <v>37.200000000000003</v>
      </c>
    </row>
    <row r="21" spans="1:8">
      <c r="A21" s="82">
        <f t="shared" si="1"/>
        <v>15</v>
      </c>
      <c r="B21" s="79">
        <v>44666</v>
      </c>
      <c r="C21" s="88"/>
      <c r="E21" s="82">
        <v>2</v>
      </c>
      <c r="F21" s="161">
        <v>44229</v>
      </c>
      <c r="G21" s="46">
        <f>9*28</f>
        <v>252</v>
      </c>
      <c r="H21" s="173">
        <f t="shared" ref="H21:H31" si="2">+G21/30*100/25</f>
        <v>33.6</v>
      </c>
    </row>
    <row r="22" spans="1:8">
      <c r="A22" s="82">
        <f t="shared" si="1"/>
        <v>16</v>
      </c>
      <c r="B22" s="79">
        <v>44667</v>
      </c>
      <c r="C22" s="88"/>
      <c r="E22" s="82">
        <v>3</v>
      </c>
      <c r="F22" s="161">
        <v>44258</v>
      </c>
      <c r="G22" s="46">
        <v>232</v>
      </c>
      <c r="H22" s="173">
        <v>36</v>
      </c>
    </row>
    <row r="23" spans="1:8">
      <c r="A23" s="82">
        <f t="shared" si="1"/>
        <v>17</v>
      </c>
      <c r="B23" s="79">
        <v>44668</v>
      </c>
      <c r="C23" s="88"/>
      <c r="E23" s="82">
        <v>4</v>
      </c>
      <c r="F23" s="161">
        <v>44290</v>
      </c>
      <c r="G23" s="46">
        <v>92</v>
      </c>
      <c r="H23" s="173">
        <f t="shared" si="2"/>
        <v>12.266666666666667</v>
      </c>
    </row>
    <row r="24" spans="1:8">
      <c r="A24" s="82">
        <f t="shared" si="1"/>
        <v>18</v>
      </c>
      <c r="B24" s="79">
        <v>44669</v>
      </c>
      <c r="C24" s="88"/>
      <c r="E24" s="82">
        <v>5</v>
      </c>
      <c r="F24" s="161">
        <v>44321</v>
      </c>
      <c r="G24" s="46">
        <v>98</v>
      </c>
      <c r="H24" s="173">
        <f t="shared" si="2"/>
        <v>13.066666666666668</v>
      </c>
    </row>
    <row r="25" spans="1:8">
      <c r="A25" s="82">
        <f t="shared" si="1"/>
        <v>19</v>
      </c>
      <c r="B25" s="79">
        <v>44670</v>
      </c>
      <c r="C25" s="88"/>
      <c r="E25" s="129">
        <f>E24+1</f>
        <v>6</v>
      </c>
      <c r="F25" s="161">
        <v>44353</v>
      </c>
      <c r="G25" s="46">
        <f>7*30</f>
        <v>210</v>
      </c>
      <c r="H25" s="173">
        <v>36</v>
      </c>
    </row>
    <row r="26" spans="1:8">
      <c r="A26" s="82">
        <f t="shared" si="1"/>
        <v>20</v>
      </c>
      <c r="B26" s="79">
        <v>44671</v>
      </c>
      <c r="C26" s="88"/>
      <c r="E26" s="129">
        <f t="shared" ref="E26:E31" si="3">E25+1</f>
        <v>7</v>
      </c>
      <c r="F26" s="161">
        <v>44384</v>
      </c>
      <c r="G26" s="46">
        <f>8*31</f>
        <v>248</v>
      </c>
      <c r="H26" s="173">
        <f t="shared" si="2"/>
        <v>33.06666666666667</v>
      </c>
    </row>
    <row r="27" spans="1:8">
      <c r="A27" s="82">
        <f t="shared" si="1"/>
        <v>21</v>
      </c>
      <c r="B27" s="79">
        <v>44672</v>
      </c>
      <c r="C27" s="88"/>
      <c r="E27" s="129">
        <f t="shared" si="3"/>
        <v>8</v>
      </c>
      <c r="F27" s="161">
        <v>44416</v>
      </c>
      <c r="G27" s="46">
        <f>9*31</f>
        <v>279</v>
      </c>
      <c r="H27" s="173">
        <f t="shared" si="2"/>
        <v>37.200000000000003</v>
      </c>
    </row>
    <row r="28" spans="1:8">
      <c r="A28" s="82">
        <f t="shared" si="1"/>
        <v>22</v>
      </c>
      <c r="B28" s="79">
        <v>44673</v>
      </c>
      <c r="C28" s="88"/>
      <c r="E28" s="129">
        <f t="shared" si="3"/>
        <v>9</v>
      </c>
      <c r="F28" s="161">
        <v>44448</v>
      </c>
      <c r="G28" s="46">
        <f>9*30</f>
        <v>270</v>
      </c>
      <c r="H28" s="173">
        <f t="shared" si="2"/>
        <v>36</v>
      </c>
    </row>
    <row r="29" spans="1:8">
      <c r="A29" s="82">
        <f t="shared" si="1"/>
        <v>23</v>
      </c>
      <c r="B29" s="79">
        <v>44674</v>
      </c>
      <c r="C29" s="88"/>
      <c r="E29" s="129">
        <f t="shared" si="3"/>
        <v>10</v>
      </c>
      <c r="F29" s="161">
        <v>44479</v>
      </c>
      <c r="G29" s="46">
        <f>9*31</f>
        <v>279</v>
      </c>
      <c r="H29" s="173">
        <f t="shared" si="2"/>
        <v>37.200000000000003</v>
      </c>
    </row>
    <row r="30" spans="1:8">
      <c r="A30" s="82">
        <f t="shared" si="1"/>
        <v>24</v>
      </c>
      <c r="B30" s="79">
        <v>44675</v>
      </c>
      <c r="C30" s="88"/>
      <c r="E30" s="129">
        <f t="shared" si="3"/>
        <v>11</v>
      </c>
      <c r="F30" s="161">
        <v>44511</v>
      </c>
      <c r="G30" s="46">
        <f>9*30</f>
        <v>270</v>
      </c>
      <c r="H30" s="173">
        <f>+G30/30*100/25</f>
        <v>36</v>
      </c>
    </row>
    <row r="31" spans="1:8" ht="15.75" thickBot="1">
      <c r="A31" s="82">
        <f t="shared" si="1"/>
        <v>25</v>
      </c>
      <c r="B31" s="79">
        <v>44676</v>
      </c>
      <c r="C31" s="88"/>
      <c r="E31" s="130">
        <f t="shared" si="3"/>
        <v>12</v>
      </c>
      <c r="F31" s="162">
        <v>44542</v>
      </c>
      <c r="G31" s="171">
        <f>9*31</f>
        <v>279</v>
      </c>
      <c r="H31" s="173">
        <f t="shared" si="2"/>
        <v>37.200000000000003</v>
      </c>
    </row>
    <row r="32" spans="1:8">
      <c r="A32" s="82">
        <f t="shared" si="1"/>
        <v>26</v>
      </c>
      <c r="B32" s="79">
        <v>44677</v>
      </c>
      <c r="C32" s="88"/>
      <c r="E32" s="93" t="s">
        <v>4</v>
      </c>
      <c r="F32" s="94"/>
      <c r="G32" s="167">
        <f>SUM(G20:G31)</f>
        <v>2788</v>
      </c>
      <c r="H32" s="183">
        <f>SUM(H20:H31)</f>
        <v>384.8</v>
      </c>
    </row>
    <row r="33" spans="1:8">
      <c r="A33" s="82">
        <f t="shared" si="1"/>
        <v>27</v>
      </c>
      <c r="B33" s="79">
        <v>44678</v>
      </c>
      <c r="C33" s="88"/>
      <c r="E33" s="125" t="s">
        <v>5</v>
      </c>
      <c r="F33" s="124"/>
      <c r="G33" s="168">
        <f>G32/12</f>
        <v>232.33333333333334</v>
      </c>
      <c r="H33" s="175"/>
    </row>
    <row r="34" spans="1:8" ht="15.75" thickBot="1">
      <c r="A34" s="82">
        <f t="shared" si="1"/>
        <v>28</v>
      </c>
      <c r="B34" s="79">
        <v>44679</v>
      </c>
      <c r="C34" s="88"/>
      <c r="E34" s="95" t="s">
        <v>6</v>
      </c>
      <c r="F34" s="96"/>
      <c r="G34" s="169">
        <f>G33/30</f>
        <v>7.7444444444444445</v>
      </c>
      <c r="H34" s="142">
        <f>+H32/12</f>
        <v>32.06666666666667</v>
      </c>
    </row>
    <row r="35" spans="1:8">
      <c r="A35" s="82">
        <f t="shared" si="1"/>
        <v>29</v>
      </c>
      <c r="B35" s="79">
        <v>44680</v>
      </c>
      <c r="C35" s="88"/>
    </row>
    <row r="36" spans="1:8" ht="15.75" thickBot="1">
      <c r="A36" s="82">
        <f t="shared" si="1"/>
        <v>30</v>
      </c>
      <c r="B36" s="79">
        <v>44681</v>
      </c>
      <c r="C36" s="88"/>
    </row>
    <row r="37" spans="1:8" ht="27" thickBot="1">
      <c r="A37" s="93" t="s">
        <v>4</v>
      </c>
      <c r="B37" s="94"/>
      <c r="C37" s="238">
        <v>289</v>
      </c>
      <c r="E37" s="176" t="s">
        <v>70</v>
      </c>
      <c r="F37" s="177"/>
      <c r="G37" s="177"/>
      <c r="H37" s="177"/>
    </row>
    <row r="38" spans="1:8" ht="17.25" thickTop="1" thickBot="1">
      <c r="A38" s="95" t="s">
        <v>6</v>
      </c>
      <c r="B38" s="96"/>
      <c r="C38" s="20">
        <f>+C37/30</f>
        <v>9.6333333333333329</v>
      </c>
      <c r="E38" s="290" t="s">
        <v>50</v>
      </c>
      <c r="F38" s="290"/>
      <c r="G38" s="290"/>
      <c r="H38" s="290"/>
    </row>
    <row r="39" spans="1:8" ht="15.75" thickBot="1">
      <c r="E39" s="272" t="s">
        <v>76</v>
      </c>
      <c r="F39" s="272"/>
      <c r="G39" s="272"/>
      <c r="H39" s="272"/>
    </row>
    <row r="40" spans="1:8" ht="16.5" thickTop="1" thickBot="1">
      <c r="E40" s="29" t="s">
        <v>43</v>
      </c>
      <c r="F40" s="86" t="s">
        <v>47</v>
      </c>
      <c r="G40" s="178" t="s">
        <v>4</v>
      </c>
      <c r="H40" s="179" t="s">
        <v>75</v>
      </c>
    </row>
    <row r="41" spans="1:8" ht="27" thickBot="1">
      <c r="A41" s="197" t="s">
        <v>49</v>
      </c>
      <c r="B41" s="195"/>
      <c r="C41" s="195"/>
      <c r="E41" s="28"/>
      <c r="F41" s="38"/>
      <c r="G41" s="44"/>
      <c r="H41" s="49" t="s">
        <v>74</v>
      </c>
    </row>
    <row r="42" spans="1:8">
      <c r="A42" s="277" t="s">
        <v>56</v>
      </c>
      <c r="B42" s="277"/>
      <c r="C42" s="277"/>
      <c r="E42" s="81">
        <v>1</v>
      </c>
      <c r="F42" s="159">
        <v>44562</v>
      </c>
      <c r="G42" s="24">
        <f>8*31</f>
        <v>248</v>
      </c>
      <c r="H42" s="99">
        <f>+G42/30*100/25</f>
        <v>33.06666666666667</v>
      </c>
    </row>
    <row r="43" spans="1:8">
      <c r="A43" s="92" t="s">
        <v>0</v>
      </c>
      <c r="E43" s="82">
        <v>2</v>
      </c>
      <c r="F43" s="161">
        <v>44594</v>
      </c>
      <c r="G43" s="24">
        <f>9*28</f>
        <v>252</v>
      </c>
      <c r="H43" s="99">
        <f t="shared" ref="H43:H53" si="4">+G43/30*100/25</f>
        <v>33.6</v>
      </c>
    </row>
    <row r="44" spans="1:8">
      <c r="A44" s="92" t="s">
        <v>84</v>
      </c>
      <c r="E44" s="82">
        <v>3</v>
      </c>
      <c r="F44" s="161">
        <v>44623</v>
      </c>
      <c r="G44" s="24">
        <f>8*31</f>
        <v>248</v>
      </c>
      <c r="H44" s="99">
        <f t="shared" si="4"/>
        <v>33.06666666666667</v>
      </c>
    </row>
    <row r="45" spans="1:8" ht="15.75" thickBot="1">
      <c r="E45" s="82">
        <v>4</v>
      </c>
      <c r="F45" s="161">
        <v>44655</v>
      </c>
      <c r="G45" s="1">
        <f>+C37</f>
        <v>289</v>
      </c>
      <c r="H45" s="99">
        <f t="shared" si="4"/>
        <v>38.533333333333331</v>
      </c>
    </row>
    <row r="46" spans="1:8" ht="15.75" thickBot="1">
      <c r="A46" s="28" t="s">
        <v>25</v>
      </c>
      <c r="B46" s="38" t="s">
        <v>79</v>
      </c>
      <c r="C46" s="38" t="s">
        <v>64</v>
      </c>
      <c r="E46" s="82">
        <v>5</v>
      </c>
      <c r="F46" s="161">
        <v>44686</v>
      </c>
      <c r="G46" s="1">
        <f>+C78</f>
        <v>280</v>
      </c>
      <c r="H46" s="99">
        <f t="shared" si="4"/>
        <v>37.333333333333336</v>
      </c>
    </row>
    <row r="47" spans="1:8">
      <c r="A47" s="81">
        <v>1</v>
      </c>
      <c r="B47" s="80">
        <v>44682</v>
      </c>
      <c r="C47" s="24">
        <v>9</v>
      </c>
      <c r="E47" s="129">
        <f>E46+1</f>
        <v>6</v>
      </c>
      <c r="F47" s="161">
        <v>44718</v>
      </c>
      <c r="G47" s="128"/>
      <c r="H47" s="99">
        <f t="shared" si="4"/>
        <v>0</v>
      </c>
    </row>
    <row r="48" spans="1:8">
      <c r="A48" s="82">
        <f>+A47+1</f>
        <v>2</v>
      </c>
      <c r="B48" s="80">
        <v>44683</v>
      </c>
      <c r="C48" s="1">
        <v>9</v>
      </c>
      <c r="E48" s="129">
        <f t="shared" ref="E48:E53" si="5">E47+1</f>
        <v>7</v>
      </c>
      <c r="F48" s="161">
        <v>44749</v>
      </c>
      <c r="G48" s="126"/>
      <c r="H48" s="99">
        <f t="shared" si="4"/>
        <v>0</v>
      </c>
    </row>
    <row r="49" spans="1:8">
      <c r="A49" s="82">
        <f t="shared" ref="A49:A77" si="6">+A48+1</f>
        <v>3</v>
      </c>
      <c r="B49" s="80">
        <v>44684</v>
      </c>
      <c r="C49" s="1">
        <v>9</v>
      </c>
      <c r="E49" s="129">
        <f t="shared" si="5"/>
        <v>8</v>
      </c>
      <c r="F49" s="161">
        <v>44781</v>
      </c>
      <c r="G49" s="126"/>
      <c r="H49" s="99">
        <f t="shared" si="4"/>
        <v>0</v>
      </c>
    </row>
    <row r="50" spans="1:8">
      <c r="A50" s="82">
        <f t="shared" si="6"/>
        <v>4</v>
      </c>
      <c r="B50" s="80">
        <v>44685</v>
      </c>
      <c r="C50" s="1">
        <v>9</v>
      </c>
      <c r="E50" s="129">
        <f t="shared" si="5"/>
        <v>9</v>
      </c>
      <c r="F50" s="161">
        <v>44813</v>
      </c>
      <c r="G50" s="1"/>
      <c r="H50" s="99">
        <f t="shared" si="4"/>
        <v>0</v>
      </c>
    </row>
    <row r="51" spans="1:8">
      <c r="A51" s="82">
        <f t="shared" si="6"/>
        <v>5</v>
      </c>
      <c r="B51" s="80">
        <v>44686</v>
      </c>
      <c r="C51" s="1">
        <v>9</v>
      </c>
      <c r="E51" s="129">
        <f t="shared" si="5"/>
        <v>10</v>
      </c>
      <c r="F51" s="161">
        <v>44844</v>
      </c>
      <c r="G51" s="1"/>
      <c r="H51" s="99">
        <f t="shared" si="4"/>
        <v>0</v>
      </c>
    </row>
    <row r="52" spans="1:8">
      <c r="A52" s="82">
        <f t="shared" si="6"/>
        <v>6</v>
      </c>
      <c r="B52" s="80">
        <v>44687</v>
      </c>
      <c r="C52" s="1">
        <v>9</v>
      </c>
      <c r="E52" s="129">
        <f t="shared" si="5"/>
        <v>11</v>
      </c>
      <c r="F52" s="161">
        <v>44876</v>
      </c>
      <c r="G52" s="1"/>
      <c r="H52" s="99">
        <f t="shared" si="4"/>
        <v>0</v>
      </c>
    </row>
    <row r="53" spans="1:8" ht="15.75" thickBot="1">
      <c r="A53" s="82">
        <f t="shared" si="6"/>
        <v>7</v>
      </c>
      <c r="B53" s="80">
        <v>44688</v>
      </c>
      <c r="C53" s="1">
        <v>9</v>
      </c>
      <c r="E53" s="130">
        <f t="shared" si="5"/>
        <v>12</v>
      </c>
      <c r="F53" s="162">
        <v>44907</v>
      </c>
      <c r="G53" s="15"/>
      <c r="H53" s="99">
        <f t="shared" si="4"/>
        <v>0</v>
      </c>
    </row>
    <row r="54" spans="1:8">
      <c r="A54" s="82">
        <f t="shared" si="6"/>
        <v>8</v>
      </c>
      <c r="B54" s="80">
        <v>44689</v>
      </c>
      <c r="C54" s="1">
        <v>9</v>
      </c>
      <c r="E54" s="93" t="s">
        <v>4</v>
      </c>
      <c r="F54" s="94"/>
      <c r="G54" s="156">
        <f>SUM(G42:G53)</f>
        <v>1317</v>
      </c>
      <c r="H54" s="183">
        <f>SUM(H42:H53)</f>
        <v>175.60000000000002</v>
      </c>
    </row>
    <row r="55" spans="1:8">
      <c r="A55" s="82">
        <f t="shared" si="6"/>
        <v>9</v>
      </c>
      <c r="B55" s="80">
        <v>44690</v>
      </c>
      <c r="C55" s="1">
        <v>9</v>
      </c>
      <c r="E55" s="125" t="s">
        <v>5</v>
      </c>
      <c r="F55" s="124"/>
      <c r="G55" s="19">
        <f>G54/5</f>
        <v>263.39999999999998</v>
      </c>
      <c r="H55" s="14"/>
    </row>
    <row r="56" spans="1:8" ht="15.75" thickBot="1">
      <c r="A56" s="82">
        <f t="shared" si="6"/>
        <v>10</v>
      </c>
      <c r="B56" s="80">
        <v>44691</v>
      </c>
      <c r="C56" s="1">
        <v>9</v>
      </c>
      <c r="E56" s="95" t="s">
        <v>6</v>
      </c>
      <c r="F56" s="96"/>
      <c r="G56" s="20">
        <f>+G55/30</f>
        <v>8.7799999999999994</v>
      </c>
      <c r="H56" s="142">
        <f>+H54/4</f>
        <v>43.900000000000006</v>
      </c>
    </row>
    <row r="57" spans="1:8">
      <c r="A57" s="82">
        <f t="shared" si="6"/>
        <v>11</v>
      </c>
      <c r="B57" s="80">
        <v>44692</v>
      </c>
      <c r="C57" s="1">
        <v>9</v>
      </c>
    </row>
    <row r="58" spans="1:8">
      <c r="A58" s="82">
        <f t="shared" si="6"/>
        <v>12</v>
      </c>
      <c r="B58" s="80">
        <v>44693</v>
      </c>
      <c r="C58" s="1">
        <v>9</v>
      </c>
    </row>
    <row r="59" spans="1:8">
      <c r="A59" s="82">
        <f t="shared" si="6"/>
        <v>13</v>
      </c>
      <c r="B59" s="80">
        <v>44694</v>
      </c>
      <c r="C59" s="1">
        <v>9</v>
      </c>
    </row>
    <row r="60" spans="1:8">
      <c r="A60" s="82">
        <f t="shared" si="6"/>
        <v>14</v>
      </c>
      <c r="B60" s="80">
        <v>44695</v>
      </c>
      <c r="C60" s="1">
        <v>9</v>
      </c>
    </row>
    <row r="61" spans="1:8">
      <c r="A61" s="82">
        <f t="shared" si="6"/>
        <v>15</v>
      </c>
      <c r="B61" s="80">
        <v>44696</v>
      </c>
      <c r="C61" s="1">
        <v>9</v>
      </c>
    </row>
    <row r="62" spans="1:8">
      <c r="A62" s="82">
        <f t="shared" si="6"/>
        <v>16</v>
      </c>
      <c r="B62" s="80">
        <v>44697</v>
      </c>
      <c r="C62" s="1">
        <v>10</v>
      </c>
    </row>
    <row r="63" spans="1:8">
      <c r="A63" s="82">
        <f t="shared" si="6"/>
        <v>17</v>
      </c>
      <c r="B63" s="80">
        <v>44698</v>
      </c>
      <c r="C63" s="1">
        <v>9</v>
      </c>
    </row>
    <row r="64" spans="1:8">
      <c r="A64" s="82">
        <f t="shared" si="6"/>
        <v>18</v>
      </c>
      <c r="B64" s="80">
        <v>44699</v>
      </c>
      <c r="C64" s="1">
        <v>9</v>
      </c>
    </row>
    <row r="65" spans="1:3">
      <c r="A65" s="82">
        <f t="shared" si="6"/>
        <v>19</v>
      </c>
      <c r="B65" s="80">
        <v>44700</v>
      </c>
      <c r="C65" s="1">
        <v>9</v>
      </c>
    </row>
    <row r="66" spans="1:3">
      <c r="A66" s="82">
        <f t="shared" si="6"/>
        <v>20</v>
      </c>
      <c r="B66" s="80">
        <v>44701</v>
      </c>
      <c r="C66" s="1">
        <v>9</v>
      </c>
    </row>
    <row r="67" spans="1:3">
      <c r="A67" s="82">
        <f t="shared" si="6"/>
        <v>21</v>
      </c>
      <c r="B67" s="80">
        <v>44702</v>
      </c>
      <c r="C67" s="1">
        <v>9</v>
      </c>
    </row>
    <row r="68" spans="1:3">
      <c r="A68" s="82">
        <f t="shared" si="6"/>
        <v>22</v>
      </c>
      <c r="B68" s="80">
        <v>44703</v>
      </c>
      <c r="C68" s="1">
        <v>9</v>
      </c>
    </row>
    <row r="69" spans="1:3">
      <c r="A69" s="82">
        <f t="shared" si="6"/>
        <v>23</v>
      </c>
      <c r="B69" s="80">
        <v>44704</v>
      </c>
      <c r="C69" s="1">
        <v>9</v>
      </c>
    </row>
    <row r="70" spans="1:3">
      <c r="A70" s="82">
        <f t="shared" si="6"/>
        <v>24</v>
      </c>
      <c r="B70" s="80">
        <v>44705</v>
      </c>
      <c r="C70" s="1">
        <v>9</v>
      </c>
    </row>
    <row r="71" spans="1:3">
      <c r="A71" s="82">
        <f t="shared" si="6"/>
        <v>25</v>
      </c>
      <c r="B71" s="80">
        <v>44706</v>
      </c>
      <c r="C71" s="1">
        <v>9</v>
      </c>
    </row>
    <row r="72" spans="1:3">
      <c r="A72" s="82">
        <f t="shared" si="6"/>
        <v>26</v>
      </c>
      <c r="B72" s="80">
        <v>44707</v>
      </c>
      <c r="C72" s="1">
        <v>9</v>
      </c>
    </row>
    <row r="73" spans="1:3">
      <c r="A73" s="82">
        <f t="shared" si="6"/>
        <v>27</v>
      </c>
      <c r="B73" s="80">
        <v>44708</v>
      </c>
      <c r="C73" s="1">
        <v>9</v>
      </c>
    </row>
    <row r="74" spans="1:3">
      <c r="A74" s="82">
        <f t="shared" si="6"/>
        <v>28</v>
      </c>
      <c r="B74" s="80">
        <v>44709</v>
      </c>
      <c r="C74" s="1">
        <v>9</v>
      </c>
    </row>
    <row r="75" spans="1:3">
      <c r="A75" s="82">
        <f t="shared" si="6"/>
        <v>29</v>
      </c>
      <c r="B75" s="80">
        <v>44710</v>
      </c>
      <c r="C75" s="1">
        <v>9</v>
      </c>
    </row>
    <row r="76" spans="1:3">
      <c r="A76" s="82">
        <f t="shared" si="6"/>
        <v>30</v>
      </c>
      <c r="B76" s="80">
        <v>44711</v>
      </c>
      <c r="C76" s="1">
        <v>9</v>
      </c>
    </row>
    <row r="77" spans="1:3" ht="15.75" thickBot="1">
      <c r="A77" s="82">
        <f t="shared" si="6"/>
        <v>31</v>
      </c>
      <c r="B77" s="80">
        <v>44712</v>
      </c>
      <c r="C77" s="1">
        <v>9</v>
      </c>
    </row>
    <row r="78" spans="1:3">
      <c r="A78" s="93" t="s">
        <v>4</v>
      </c>
      <c r="B78" s="94"/>
      <c r="C78" s="238">
        <f>SUM(C47:C77)</f>
        <v>280</v>
      </c>
    </row>
    <row r="79" spans="1:3" ht="15.75" thickBot="1">
      <c r="A79" s="95" t="s">
        <v>6</v>
      </c>
      <c r="B79" s="96"/>
      <c r="C79" s="20">
        <f>+C78/25</f>
        <v>11.2</v>
      </c>
    </row>
  </sheetData>
  <mergeCells count="8">
    <mergeCell ref="A42:C42"/>
    <mergeCell ref="A2:C2"/>
    <mergeCell ref="E38:H38"/>
    <mergeCell ref="E39:H39"/>
    <mergeCell ref="E16:H16"/>
    <mergeCell ref="E17:H17"/>
    <mergeCell ref="E2:H2"/>
    <mergeCell ref="E3:H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Sheet1</vt:lpstr>
      <vt:lpstr>old data</vt:lpstr>
      <vt:lpstr>HOMOEOPA</vt:lpstr>
      <vt:lpstr>HOMOE OPD</vt:lpstr>
      <vt:lpstr>HOMOE IPD</vt:lpstr>
      <vt:lpstr>RADIOLOGY</vt:lpstr>
      <vt:lpstr>PATHOLOGY</vt:lpstr>
      <vt:lpstr>inspe.day</vt:lpstr>
      <vt:lpstr>bed occu</vt:lpstr>
      <vt:lpstr>MINOR OT</vt:lpstr>
      <vt:lpstr>DIET </vt:lpstr>
      <vt:lpstr>DISCHARGE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MRD</dc:creator>
  <cp:lastModifiedBy>Admin7</cp:lastModifiedBy>
  <cp:lastPrinted>2022-05-04T07:18:06Z</cp:lastPrinted>
  <dcterms:created xsi:type="dcterms:W3CDTF">2021-10-19T09:56:03Z</dcterms:created>
  <dcterms:modified xsi:type="dcterms:W3CDTF">2022-06-09T05:35:03Z</dcterms:modified>
</cp:coreProperties>
</file>